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15345" windowHeight="4575"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4" i="1"/>
  <c r="K42" i="1"/>
  <c r="K69" i="1"/>
  <c r="K59" i="1"/>
  <c r="K62" i="1"/>
  <c r="K23" i="1"/>
  <c r="K18" i="1"/>
  <c r="K29" i="1"/>
  <c r="K68" i="1"/>
  <c r="K32" i="1"/>
  <c r="K50" i="1"/>
  <c r="K17" i="1"/>
  <c r="K61" i="1"/>
  <c r="K47" i="1"/>
  <c r="K21" i="1"/>
  <c r="K31" i="1"/>
  <c r="K55" i="1"/>
  <c r="K43" i="1"/>
  <c r="K67" i="1"/>
  <c r="K25" i="1"/>
  <c r="K53" i="1"/>
  <c r="K39" i="1"/>
  <c r="K60" i="1"/>
  <c r="K66" i="1"/>
  <c r="K49" i="1"/>
  <c r="K19" i="1"/>
  <c r="K65" i="1"/>
  <c r="K57" i="1"/>
  <c r="K54" i="1"/>
  <c r="K26" i="1"/>
  <c r="K56" i="1"/>
  <c r="K20" i="1"/>
  <c r="K44" i="1"/>
  <c r="K38" i="1"/>
  <c r="K45" i="1"/>
  <c r="K35" i="1"/>
  <c r="K63" i="1"/>
  <c r="K48" i="1"/>
  <c r="K51" i="1"/>
  <c r="K33" i="1"/>
  <c r="K36" i="1"/>
  <c r="K41" i="1"/>
  <c r="K27" i="1"/>
  <c r="K30" i="1"/>
  <c r="K37" i="1"/>
  <c r="F221" i="13" l="1"/>
  <c r="F211" i="13"/>
  <c r="F212" i="13"/>
  <c r="F213" i="13"/>
  <c r="F214" i="13"/>
  <c r="F215" i="13"/>
  <c r="F216" i="13"/>
  <c r="F217" i="13"/>
  <c r="F218" i="13"/>
  <c r="F219" i="13"/>
  <c r="F220" i="13"/>
  <c r="F210" i="13"/>
  <c r="B221" i="13" a="1"/>
  <c r="K11" i="1"/>
  <c r="K15" i="1"/>
  <c r="K13" i="1"/>
  <c r="K12"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<sst xmlns="http://schemas.openxmlformats.org/spreadsheetml/2006/main" count="343" uniqueCount="230">
  <si>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</si>
  <si>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</si>
  <si>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</si>
  <si>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</si>
  <si>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</si>
  <si>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</si>
  <si>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</si>
  <si>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</si>
  <si>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</si>
  <si>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</si>
  <si>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</si>
  <si>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</si>
  <si>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</si>
  <si>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</si>
  <si>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</si>
  <si>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</si>
  <si>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</si>
  <si>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</si>
  <si>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</si>
  <si>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</si>
  <si>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</si>
  <si>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</si>
  <si>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</si>
  <si>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</si>
  <si>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</si>
  <si>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</si>
  <si>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</si>
  <si>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</si>
  <si>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</si>
  <si>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</si>
  <si>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</si>
  <si>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</si>
  <si>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</si>
  <si>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</si>
  <si>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</si>
  <si>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</si>
  <si>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</si>
  <si>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</si>
  <si>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</si>
  <si>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</si>
  <si>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</si>
  <si>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</si>
  <si>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</si>
  <si>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</si>
  <si>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</si>
  <si>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</si>
  <si>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</si>
  <si>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</si>
  <si>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</si>
  <si>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</si>
  <si>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</si>
  <si>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</si>
  <si>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</si>
  <si>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</si>
  <si>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</si>
  <si>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</si>
  <si>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</si>
  <si>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</si>
  <si>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</si>
  <si>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</si>
  <si>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</si>
  <si>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</si>
  <si>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</si>
  <si>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</si>
  <si>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</si>
  <si>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</si>
  <si>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</si>
  <si>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</si>
  <si>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</si>
  <si>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</si>
  <si>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</si>
  <si>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</si>
  <si>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</si>
  <si>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</si>
  <si>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</si>
  <si>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</si>
  <si>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</si>
  <si>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</si>
  <si>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</si>
  <si>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</si>
  <si>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</si>
  <si>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</si>
  <si>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</si>
  <si>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</si>
  <si>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</si>
  <si>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</si>
  <si>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</si>
  <si>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</si>
  <si>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</si>
  <si>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</si>
  <si>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</si>
  <si>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</si>
  <si>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</si>
  <si>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</si>
  <si>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</si>
  <si>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</si>
  <si>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</si>
  <si>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</si>
  <si>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</si>
  <si>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</si>
  <si>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</si>
  <si>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</si>
  <si>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</si>
  <si>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</si>
  <si>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</si>
  <si>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</si>
  <si>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</si>
  <si>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</si>
  <si>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</si>
  <si>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</si>
  <si>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</si>
  <si>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</si>
  <si>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</si>
  <si>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</si>
  <si>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</si>
  <si>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</si>
  <si>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</si>
  <si>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</si>
  <si>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</si>
  <si>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</si>
  <si>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</si>
  <si>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</si>
  <si>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</si>
  <si>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</si>
  <si>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</si>
  <si>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</si>
  <si>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</si>
  <si>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</si>
  <si>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</si>
  <si>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</si>
  <si>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</si>
  <si>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</si>
  <si>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</si>
  <si>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</si>
  <si>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</si>
  <si>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</si>
  <si>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</si>
  <si>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</si>
  <si>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</si>
  <si>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</si>
  <si>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</si>
  <si>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</si>
  <si>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</si>
  <si>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</si>
  <si>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</si>
  <si>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</si>
  <si>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</si>
  <si>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</si>
  <si>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</si>
  <si>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</si>
  <si>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</si>
  <si>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</si>
  <si>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</si>
  <si>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</si>
  <si>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</si>
  <si>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</si>
  <si>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</si>
  <si>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</si>
  <si>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</si>
  <si>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</si>
  <si>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</si>
  <si>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</si>
  <si>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</si>
  <si>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</si>
  <si>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</si>
  <si>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</si>
  <si>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</si>
  <si>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</si>
  <si>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</si>
  <si>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</si>
  <si>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</si>
  <si>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</si>
  <si>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</si>
  <si>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</si>
  <si>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</si>
  <si>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</si>
  <si>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</si>
  <si>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</si>
  <si>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</si>
  <si>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</si>
  <si>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</si>
  <si>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</si>
  <si>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</si>
  <si>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</si>
  <si>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</si>
  <si>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</si>
  <si>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</si>
  <si>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</si>
  <si>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</si>
  <si>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</si>
  <si>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</si>
  <si>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</si>
  <si>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</si>
  <si>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</si>
  <si>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</si>
  <si>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</si>
  <si>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</si>
  <si>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</si>
  <si>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</si>
  <si>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</si>
  <si>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</si>
  <si>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</si>
  <si>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</si>
  <si>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</si>
  <si>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</si>
  <si>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</si>
  <si>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</si>
  <si>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</si>
  <si>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</si>
  <si>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</si>
  <si>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</si>
  <si>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</si>
  <si>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</si>
  <si>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</si>
  <si>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</si>
  <si>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</si>
  <si>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r</t>
  </si>
  <si>
    <t>No cumplir con el proceso establecido (Preradicación)  por el Decreto 1330 para las Condiciones Institucionales, dentro los plazos requeridos</t>
  </si>
  <si>
    <t>1. Falta de consolidación de la información, y evidencias que dan cuenta de las condiciones institucionales de acuerdo a lo exigido por el MEN.                 2. Falta de estructura y procedimientos establecidos a nivel institucional para desarrollar este proceso.    3. Carencia de personal calificado y capacitado acorde a la nueva normatividad.</t>
  </si>
  <si>
    <t xml:space="preserve">No contar con Registro calificado de las condiciones institucionales exigidas por el Decreto 1330 de 2019 y Resolución 015224 de 2020 del MEN, debido a la falta de procesos, procedimientos, consolidación de la información, y capacitación requeridos para contar con las evidencias que dan cuenta de este proceso. </t>
  </si>
  <si>
    <t>Seguimiento a la consolidación de la información que permita el cumplimiento por cada una de las condiciones</t>
  </si>
  <si>
    <t>Implementar el modelo de autoevaluación para condiciones institucionales según Acuerdo 014 de Julio 19 de 2021 aprobado por el Consejo Directivo</t>
  </si>
  <si>
    <t>Vicerrectoría Académica</t>
  </si>
  <si>
    <t>Reuniones periodicas con los equipos de trabajo de acuerdo a la información exigida por cada condición.</t>
  </si>
  <si>
    <t xml:space="preserve">Seguimiento, monitoreo y control del cumplimiento de las condiciones institucionales </t>
  </si>
  <si>
    <t>Seguimiento al cumplimiento del plan de mejoramiento de autoevaluación de las condiciones institucionales</t>
  </si>
  <si>
    <t>Todos los procesos</t>
  </si>
  <si>
    <t>Se evidencia la autoevaluación Insititucional para solictud de condiciones Institucionales y se encuentra en construcción de la metodología para el desarrollo de autoevaluaciones dentro del sistema interno de aseguramiento de la calidad</t>
  </si>
  <si>
    <t>No se evidencia plan de mejoramiento porque esta en espera del concepto de la sala par estructurar el documento si se requere y el posterio seguimiento</t>
  </si>
  <si>
    <t xml:space="preserve"> Se recibio la vistita de verificación de pares acdémicos del MEN en el mes de agosto de 2022, esta  en espera de la resolución de otorgamiento de condiciones Institucionales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</si>
</sst>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1" zoomScaleNormal="100" workbookViewId="0">
      <selection activeCell="AI12" sqref="AI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218</v>
      </c>
      <c r="D10" s="179" t="s">
        <v>217</v>
      </c>
      <c r="E10" s="191" t="s">
        <v>219</v>
      </c>
      <c r="F10" s="179" t="s">
        <v>123</v>
      </c>
      <c r="G10" s="182">
        <v>1</v>
      </c>
      <c r="H10" s="185" t="str">
        <f>IF(G10&lt;=0,"",IF(G10&lt;=2,"Muy Baja",IF(G10&lt;=24,"Baja",IF(G10&lt;=500,"Media",IF(G10&lt;=5000,"Alta","Muy Alta")))))</f>
        <v>Muy Baja</v>
      </c>
      <c r="I10" s="197">
        <f>IF(H10="","",IF(H10="Muy Baja",0.2,IF(H10="Baja",0.4,IF(H10="Media",0.6,IF(H10="Alta",0.8,IF(H10="Muy Alta",1,))))))</f>
        <v>0.2</v>
      </c>
      <c r="J10" s="200" t="s">
        <v>156</v>
      </c>
      <c r="K10" s="197" t="str">
        <f ca="1">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185" t="str">
        <f ca="1">IF(OR(K10='Tabla Impacto'!$C$11,K10='Tabla Impacto'!$D$11),"Leve",IF(OR(K10='Tabla Impacto'!$C$12,K10='Tabla Impacto'!$D$12),"Menor",IF(OR(K10='Tabla Impacto'!$C$13,K10='Tabla Impacto'!$D$13),"Moderado",IF(OR(K10='Tabla Impacto'!$C$14,K10='Tabla Impacto'!$D$14),"Mayor",IF(OR(K10='Tabla Impacto'!$C$15,K10='Tabla Impacto'!$D$15),"Catastrófico","")))))</f>
        <v>Mayor</v>
      </c>
      <c r="M10" s="197">
        <f ca="1">IF(L10="","",IF(L10="Leve",0.2,IF(L10="Menor",0.4,IF(L10="Moderado",0.6,IF(L10="Mayor",0.8,IF(L10="Catastrófico",1,))))))</f>
        <v>0.8</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220</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221</v>
      </c>
      <c r="AF10" s="136" t="s">
        <v>222</v>
      </c>
      <c r="AG10" s="137">
        <v>44910</v>
      </c>
      <c r="AH10" s="137">
        <v>44804</v>
      </c>
      <c r="AI10" s="135" t="s">
        <v>227</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223</v>
      </c>
      <c r="Q11" s="127" t="str">
        <f>IF(OR(R11="Preventivo",R11="Detectivo"),"Probabilidad",IF(R11="Correctivo","Impacto",""))</f>
        <v>Probabilidad</v>
      </c>
      <c r="R11" s="128" t="s">
        <v>15</v>
      </c>
      <c r="S11" s="128" t="s">
        <v>9</v>
      </c>
      <c r="T11" s="129" t="str">
        <f t="shared" ref="T11:T15" si="0">IF(AND(R11="Preventivo",S11="Automático"),"50%",IF(AND(R11="Preventivo",S11="Manual"),"40%",IF(AND(R11="Detectivo",S11="Automático"),"40%",IF(AND(R11="Detectivo",S11="Manual"),"30%",IF(AND(R11="Correctivo",S11="Automático"),"35%",IF(AND(R11="Correctivo",S11="Manual"),"25%",""))))))</f>
        <v>30%</v>
      </c>
      <c r="U11" s="128" t="s">
        <v>20</v>
      </c>
      <c r="V11" s="128" t="s">
        <v>22</v>
      </c>
      <c r="W11" s="128" t="s">
        <v>119</v>
      </c>
      <c r="X11" s="130">
        <f>IFERROR(IF(AND(Q10="Probabilidad",Q11="Probabilidad"),(Z10-(+Z10*T11)),IF(Q11="Probabilidad",(I10-(+I10*T11)),IF(Q11="Impacto",Z10,""))),"")</f>
        <v>9.8000000000000004E-2</v>
      </c>
      <c r="Y11" s="131" t="str">
        <f t="shared" ref="Y11:Y69" si="1">IFERROR(IF(X11="","",IF(X11&lt;=0.2,"Muy Baja",IF(X11&lt;=0.4,"Baja",IF(X11&lt;=0.6,"Media",IF(X11&lt;=0.8,"Alta","Muy Alta"))))),"")</f>
        <v>Muy Baja</v>
      </c>
      <c r="Z11" s="132">
        <f t="shared" ref="Z11:Z15" si="2">+X11</f>
        <v>9.8000000000000004E-2</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222</v>
      </c>
      <c r="AG11" s="137">
        <v>44910</v>
      </c>
      <c r="AH11" s="137">
        <v>44804</v>
      </c>
      <c r="AI11" s="135" t="s">
        <v>229</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9.8000000000000004E-2</v>
      </c>
      <c r="Y12" s="131" t="str">
        <f t="shared" si="1"/>
        <v>Muy Baja</v>
      </c>
      <c r="Z12" s="132">
        <f t="shared" si="2"/>
        <v>9.8000000000000004E-2</v>
      </c>
      <c r="AA12" s="131" t="str">
        <f t="shared" ca="1" si="3"/>
        <v>Moderado</v>
      </c>
      <c r="AB12" s="132">
        <f ca="1">IFERROR(IF(AND(Q11="Impacto",Q12="Impacto"),(AB11-(+AB11*T12)),IF(AND(Q11="Probabilidad",Q12="Impacto"),(AB10-(+AB10*T12)),IF(Q12="Probabilidad",AB11,""))),"")</f>
        <v>0.60000000000000009</v>
      </c>
      <c r="AC12" s="133" t="str">
        <f t="shared" ca="1" si="4"/>
        <v>Moderado</v>
      </c>
      <c r="AD12" s="134"/>
      <c r="AE12" s="135" t="s">
        <v>225</v>
      </c>
      <c r="AF12" s="136" t="s">
        <v>222</v>
      </c>
      <c r="AG12" s="137">
        <v>44910</v>
      </c>
      <c r="AH12" s="137">
        <v>44804</v>
      </c>
      <c r="AI12" s="135" t="s">
        <v>228</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t="s">
        <v>216</v>
      </c>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R1</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R1C1</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2022-09-09T19:22:59Z</dcterms:modified>
</cp:coreProperties>
</file>