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24226"/>
  <mc:AlternateContent xmlns:mc="http://schemas.openxmlformats.org/markup-compatibility/2006">
    <mc:Choice Requires="x15">
      <x15ac:absPath xmlns:x15ac="http://schemas.microsoft.com/office/spreadsheetml/2010/11/ac" url="C:\Users\CONTROLINT\Documents\CONTROL INTERNO\MATRICES RIESGOS ACTUAL\VIGENCIA 2022\MATRIZ RIESGOS PROCESOS SEGUIMIENTO AGOSTO\"/>
    </mc:Choice>
  </mc:AlternateContent>
  <bookViews>
    <workbookView xWindow="0" yWindow="0" windowWidth="20490" windowHeight="7650" tabRatio="882" activeTab="1"/>
  </bookViews>
  <sheets>
    <sheet name="Intructivo" sheetId="20" r:id="rId1"/>
    <sheet name="Mapa final" sheetId="1" r:id="rId2"/>
    <sheet name="Matriz Calor Inherente" sheetId="18" r:id="rId3"/>
    <sheet name="Matriz Calor Residual" sheetId="19" r:id="rId4"/>
    <sheet name="Tabla probabilidad" sheetId="12" r:id="rId5"/>
    <sheet name="Tabla Impacto" sheetId="13" r:id="rId6"/>
    <sheet name="Tabla Valoración controles" sheetId="15" r:id="rId7"/>
    <sheet name="Opciones Tratamiento" sheetId="16" state="hidden" r:id="rId8"/>
    <sheet name="Hoja1" sheetId="11" state="hidden" r:id="rId9"/>
  </sheets>
  <calcPr calcId="162913"/>
  <pivotCaches>
    <pivotCache cacheId="25" r:id="rId10"/>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T10" i="1" l="1"/>
  <c r="Q10" i="1"/>
  <c r="H10" i="1"/>
  <c r="I10" i="1" s="1"/>
  <c r="K38" i="1"/>
  <c r="K30" i="1"/>
  <c r="K47" i="1"/>
  <c r="K57" i="1"/>
  <c r="K17" i="1"/>
  <c r="K36" i="1"/>
  <c r="K37" i="1"/>
  <c r="K54" i="1"/>
  <c r="K44" i="1"/>
  <c r="K39" i="1"/>
  <c r="K48" i="1"/>
  <c r="K23" i="1"/>
  <c r="K41" i="1"/>
  <c r="K31" i="1"/>
  <c r="K21" i="1"/>
  <c r="K35" i="1"/>
  <c r="K66" i="1"/>
  <c r="K67" i="1"/>
  <c r="K69" i="1"/>
  <c r="K43" i="1"/>
  <c r="K25" i="1"/>
  <c r="K68" i="1"/>
  <c r="K29" i="1"/>
  <c r="K59" i="1"/>
  <c r="K51" i="1"/>
  <c r="K33" i="1"/>
  <c r="K24" i="1"/>
  <c r="K65" i="1"/>
  <c r="K62" i="1"/>
  <c r="K32" i="1"/>
  <c r="K18" i="1"/>
  <c r="K61" i="1"/>
  <c r="K55" i="1"/>
  <c r="K19" i="1"/>
  <c r="K49" i="1"/>
  <c r="K53" i="1"/>
  <c r="K50" i="1"/>
  <c r="K42" i="1"/>
  <c r="K45" i="1"/>
  <c r="K20" i="1"/>
  <c r="K56" i="1"/>
  <c r="K60" i="1"/>
  <c r="K26" i="1"/>
  <c r="K27" i="1"/>
  <c r="K63" i="1"/>
  <c r="F221" i="13" l="1"/>
  <c r="F211" i="13"/>
  <c r="F212" i="13"/>
  <c r="F213" i="13"/>
  <c r="F214" i="13"/>
  <c r="F215" i="13"/>
  <c r="F216" i="13"/>
  <c r="F217" i="13"/>
  <c r="F218" i="13"/>
  <c r="F219" i="13"/>
  <c r="F220" i="13"/>
  <c r="F210" i="13"/>
  <c r="K14" i="1"/>
  <c r="B221" i="13" a="1"/>
  <c r="K15" i="1"/>
  <c r="K11" i="1"/>
  <c r="K12" i="1"/>
  <c r="K13" i="1"/>
  <c r="B221" i="13" l="1"/>
  <c r="Q52" i="1"/>
  <c r="Q47" i="1"/>
  <c r="Q41" i="1"/>
  <c r="AL44" i="18" l="1"/>
  <c r="AJ44" i="18"/>
  <c r="AF44" i="18"/>
  <c r="AD44" i="18"/>
  <c r="Z44" i="18"/>
  <c r="X44" i="18"/>
  <c r="T44" i="18"/>
  <c r="R44" i="18"/>
  <c r="N44" i="18"/>
  <c r="L44" i="18"/>
  <c r="AL36" i="18"/>
  <c r="AJ36" i="18"/>
  <c r="AF36" i="18"/>
  <c r="AD36" i="18"/>
  <c r="Z36" i="18"/>
  <c r="X36" i="18"/>
  <c r="T36" i="18"/>
  <c r="R36" i="18"/>
  <c r="N36" i="18"/>
  <c r="L36" i="18"/>
  <c r="AL28" i="18"/>
  <c r="AJ28" i="18"/>
  <c r="AF28" i="18"/>
  <c r="AD28" i="18"/>
  <c r="Z28" i="18"/>
  <c r="X28" i="18"/>
  <c r="T28" i="18"/>
  <c r="R28" i="18"/>
  <c r="N28" i="18"/>
  <c r="L28" i="18"/>
  <c r="AL20" i="18"/>
  <c r="AJ20" i="18"/>
  <c r="AF20" i="18"/>
  <c r="AD20" i="18"/>
  <c r="Z20" i="18"/>
  <c r="X20" i="18"/>
  <c r="T20" i="18"/>
  <c r="R20" i="18"/>
  <c r="N20" i="18"/>
  <c r="L20" i="18"/>
  <c r="AL12" i="18"/>
  <c r="AJ12" i="18"/>
  <c r="AF12" i="18"/>
  <c r="AD12" i="18"/>
  <c r="Z12" i="18"/>
  <c r="X12" i="18"/>
  <c r="T12" i="18"/>
  <c r="R12" i="18"/>
  <c r="N12" i="18"/>
  <c r="L12" i="18"/>
  <c r="H210" i="13"/>
  <c r="T69" i="1" l="1"/>
  <c r="Q69" i="1"/>
  <c r="T68" i="1"/>
  <c r="Q68" i="1"/>
  <c r="T67" i="1"/>
  <c r="Q67" i="1"/>
  <c r="T66" i="1"/>
  <c r="Q66" i="1"/>
  <c r="T65" i="1"/>
  <c r="Q65" i="1"/>
  <c r="T64" i="1"/>
  <c r="Q64" i="1"/>
  <c r="H64" i="1"/>
  <c r="I64" i="1" s="1"/>
  <c r="T63" i="1"/>
  <c r="Q63" i="1"/>
  <c r="T62" i="1"/>
  <c r="Q62" i="1"/>
  <c r="T61" i="1"/>
  <c r="Q61" i="1"/>
  <c r="T60" i="1"/>
  <c r="Q60" i="1"/>
  <c r="T59" i="1"/>
  <c r="Q59" i="1"/>
  <c r="T58" i="1"/>
  <c r="Q58" i="1"/>
  <c r="H58" i="1"/>
  <c r="I58" i="1" s="1"/>
  <c r="T57" i="1"/>
  <c r="Q57" i="1"/>
  <c r="T56" i="1"/>
  <c r="Q56" i="1"/>
  <c r="T55" i="1"/>
  <c r="Q55" i="1"/>
  <c r="T54" i="1"/>
  <c r="Q54" i="1"/>
  <c r="T53" i="1"/>
  <c r="Q53" i="1"/>
  <c r="T52" i="1"/>
  <c r="H52" i="1"/>
  <c r="I52" i="1" s="1"/>
  <c r="T51" i="1"/>
  <c r="Q51" i="1"/>
  <c r="T50" i="1"/>
  <c r="Q50" i="1"/>
  <c r="T49" i="1"/>
  <c r="Q49" i="1"/>
  <c r="T48" i="1"/>
  <c r="Q48" i="1"/>
  <c r="T47" i="1"/>
  <c r="T46" i="1"/>
  <c r="Q46" i="1"/>
  <c r="H46" i="1"/>
  <c r="I46" i="1" s="1"/>
  <c r="T45" i="1"/>
  <c r="Q45" i="1"/>
  <c r="T44" i="1"/>
  <c r="Q44" i="1"/>
  <c r="T43" i="1"/>
  <c r="Q43" i="1"/>
  <c r="T42" i="1"/>
  <c r="Q42" i="1"/>
  <c r="T41" i="1"/>
  <c r="T40" i="1"/>
  <c r="Q40" i="1"/>
  <c r="H40" i="1"/>
  <c r="I40" i="1" s="1"/>
  <c r="T39" i="1"/>
  <c r="Q39" i="1"/>
  <c r="T38" i="1"/>
  <c r="Q38" i="1"/>
  <c r="T37" i="1"/>
  <c r="Q37" i="1"/>
  <c r="T36" i="1"/>
  <c r="Q36" i="1"/>
  <c r="T35" i="1"/>
  <c r="Q35" i="1"/>
  <c r="T34" i="1"/>
  <c r="Q34" i="1"/>
  <c r="H34" i="1"/>
  <c r="I34" i="1" s="1"/>
  <c r="T33" i="1"/>
  <c r="Q33" i="1"/>
  <c r="T32" i="1"/>
  <c r="Q32" i="1"/>
  <c r="T31" i="1"/>
  <c r="Q31" i="1"/>
  <c r="T30" i="1"/>
  <c r="Q30" i="1"/>
  <c r="T29" i="1"/>
  <c r="Q29" i="1"/>
  <c r="T28" i="1"/>
  <c r="Q28" i="1"/>
  <c r="H28" i="1"/>
  <c r="I28" i="1" s="1"/>
  <c r="T27" i="1"/>
  <c r="Q27" i="1"/>
  <c r="T26" i="1"/>
  <c r="Q26" i="1"/>
  <c r="T25" i="1"/>
  <c r="Q25" i="1"/>
  <c r="T24" i="1"/>
  <c r="Q24" i="1"/>
  <c r="T23" i="1"/>
  <c r="Q23" i="1"/>
  <c r="T22" i="1"/>
  <c r="Q22" i="1"/>
  <c r="H22" i="1"/>
  <c r="I22" i="1" s="1"/>
  <c r="H16" i="1"/>
  <c r="Q15" i="1"/>
  <c r="Q14" i="1"/>
  <c r="Q13" i="1"/>
  <c r="T21" i="1"/>
  <c r="Q21" i="1"/>
  <c r="T20" i="1"/>
  <c r="Q20" i="1"/>
  <c r="T19" i="1"/>
  <c r="Q19" i="1"/>
  <c r="T18" i="1"/>
  <c r="Q18" i="1"/>
  <c r="T17" i="1"/>
  <c r="Q17" i="1"/>
  <c r="T16" i="1"/>
  <c r="Q16" i="1"/>
  <c r="AB50" i="1" l="1"/>
  <c r="AA50" i="1" s="1"/>
  <c r="AB51" i="1"/>
  <c r="AA51" i="1" s="1"/>
  <c r="I16" i="1"/>
  <c r="X64" i="1"/>
  <c r="X58" i="1"/>
  <c r="X52" i="1"/>
  <c r="X46" i="1"/>
  <c r="X50" i="1"/>
  <c r="X51" i="1"/>
  <c r="X40" i="1"/>
  <c r="X34" i="1"/>
  <c r="X28" i="1"/>
  <c r="X22" i="1"/>
  <c r="X16" i="1"/>
  <c r="Y64" i="1" l="1"/>
  <c r="Z64" i="1"/>
  <c r="X65" i="1" s="1"/>
  <c r="Y65" i="1" s="1"/>
  <c r="Y58" i="1"/>
  <c r="Z58" i="1"/>
  <c r="X59" i="1" s="1"/>
  <c r="Z59" i="1" s="1"/>
  <c r="X60" i="1" s="1"/>
  <c r="Y52" i="1"/>
  <c r="Z52" i="1"/>
  <c r="X53" i="1" s="1"/>
  <c r="Z53" i="1" s="1"/>
  <c r="X54" i="1" s="1"/>
  <c r="Y51" i="1"/>
  <c r="Z51" i="1"/>
  <c r="Y50" i="1"/>
  <c r="Z50" i="1"/>
  <c r="Y46" i="1"/>
  <c r="Z46" i="1"/>
  <c r="Y40" i="1"/>
  <c r="Z40" i="1"/>
  <c r="X41" i="1" s="1"/>
  <c r="Z41" i="1" s="1"/>
  <c r="X42" i="1" s="1"/>
  <c r="Y34" i="1"/>
  <c r="Z34" i="1"/>
  <c r="Y28" i="1"/>
  <c r="Z28" i="1"/>
  <c r="X29" i="1" s="1"/>
  <c r="Z29" i="1" s="1"/>
  <c r="X30" i="1" s="1"/>
  <c r="Y30" i="1" s="1"/>
  <c r="Y22" i="1"/>
  <c r="Z22" i="1"/>
  <c r="X23" i="1" s="1"/>
  <c r="Y23" i="1" s="1"/>
  <c r="Y16" i="1"/>
  <c r="Z16" i="1"/>
  <c r="X17" i="1" s="1"/>
  <c r="Y59" i="1" l="1"/>
  <c r="Y53" i="1"/>
  <c r="Z23" i="1"/>
  <c r="X24" i="1" s="1"/>
  <c r="Y24" i="1" s="1"/>
  <c r="Y41" i="1"/>
  <c r="Y29" i="1"/>
  <c r="Y42" i="1"/>
  <c r="Z42" i="1"/>
  <c r="Z60" i="1"/>
  <c r="X61" i="1" s="1"/>
  <c r="Y60" i="1"/>
  <c r="Z54" i="1"/>
  <c r="X55" i="1" s="1"/>
  <c r="Y54" i="1"/>
  <c r="Z65" i="1"/>
  <c r="X66" i="1" s="1"/>
  <c r="X35" i="1"/>
  <c r="X47" i="1"/>
  <c r="X48" i="1"/>
  <c r="Z30" i="1"/>
  <c r="T52" i="19"/>
  <c r="AF32" i="19"/>
  <c r="N22" i="19"/>
  <c r="AL32" i="19"/>
  <c r="N52" i="19"/>
  <c r="AL12" i="19"/>
  <c r="AL52" i="19"/>
  <c r="AL42" i="19"/>
  <c r="T32" i="19"/>
  <c r="AF12" i="19"/>
  <c r="N32" i="19"/>
  <c r="T42" i="19"/>
  <c r="N12" i="19"/>
  <c r="Z52" i="19"/>
  <c r="Z42" i="19"/>
  <c r="AL22" i="19"/>
  <c r="T12" i="19"/>
  <c r="T22" i="19"/>
  <c r="Z32" i="19"/>
  <c r="AF52" i="19"/>
  <c r="N42" i="19"/>
  <c r="Z22" i="19"/>
  <c r="AF42" i="19"/>
  <c r="Z12" i="19"/>
  <c r="AF22" i="19"/>
  <c r="AM42" i="19"/>
  <c r="U32" i="19"/>
  <c r="AG12" i="19"/>
  <c r="U42" i="19"/>
  <c r="O12" i="19"/>
  <c r="U22" i="19"/>
  <c r="AM52" i="19"/>
  <c r="AA42" i="19"/>
  <c r="AM22" i="19"/>
  <c r="U12" i="19"/>
  <c r="AA32" i="19"/>
  <c r="AG42" i="19"/>
  <c r="AA12" i="19"/>
  <c r="AG52" i="19"/>
  <c r="O42" i="19"/>
  <c r="AA22" i="19"/>
  <c r="AA52" i="19"/>
  <c r="AG22" i="19"/>
  <c r="AM32" i="19"/>
  <c r="U52" i="19"/>
  <c r="AG32" i="19"/>
  <c r="O22" i="19"/>
  <c r="O52" i="19"/>
  <c r="AM12" i="19"/>
  <c r="O32" i="19"/>
  <c r="AC50" i="1"/>
  <c r="AC51" i="1"/>
  <c r="T11" i="1"/>
  <c r="T12" i="1"/>
  <c r="T13" i="1"/>
  <c r="T14" i="1"/>
  <c r="T15" i="1"/>
  <c r="Y61" i="1" l="1"/>
  <c r="Z61" i="1"/>
  <c r="Y55" i="1"/>
  <c r="Z55" i="1"/>
  <c r="X56" i="1" s="1"/>
  <c r="Z24" i="1"/>
  <c r="X25" i="1" s="1"/>
  <c r="Z25" i="1" s="1"/>
  <c r="Y48" i="1"/>
  <c r="Z48" i="1"/>
  <c r="X49" i="1" s="1"/>
  <c r="Y66" i="1"/>
  <c r="Z66" i="1"/>
  <c r="X67" i="1" s="1"/>
  <c r="Y47" i="1"/>
  <c r="Z47" i="1"/>
  <c r="X43" i="1"/>
  <c r="Y35" i="1"/>
  <c r="Z35" i="1"/>
  <c r="X36" i="1" s="1"/>
  <c r="Y36" i="1" s="1"/>
  <c r="X32" i="1"/>
  <c r="Y32" i="1" s="1"/>
  <c r="X31" i="1"/>
  <c r="Y17" i="1"/>
  <c r="Z17" i="1"/>
  <c r="X18" i="1" s="1"/>
  <c r="Y18" i="1" s="1"/>
  <c r="Z36" i="1" l="1"/>
  <c r="X37" i="1" s="1"/>
  <c r="Z37" i="1" s="1"/>
  <c r="X38" i="1" s="1"/>
  <c r="Y56" i="1"/>
  <c r="Z56" i="1"/>
  <c r="X57" i="1" s="1"/>
  <c r="X62" i="1"/>
  <c r="X63" i="1"/>
  <c r="Y25" i="1"/>
  <c r="Y43" i="1"/>
  <c r="Z43" i="1"/>
  <c r="X44" i="1" s="1"/>
  <c r="Y44" i="1" s="1"/>
  <c r="Y37" i="1"/>
  <c r="Y49" i="1"/>
  <c r="Z49" i="1"/>
  <c r="X26" i="1"/>
  <c r="Z67" i="1"/>
  <c r="Y67" i="1"/>
  <c r="Y31" i="1"/>
  <c r="Z31" i="1"/>
  <c r="Z32" i="1"/>
  <c r="X33" i="1" s="1"/>
  <c r="Z18" i="1"/>
  <c r="X19" i="1" s="1"/>
  <c r="Y19" i="1" s="1"/>
  <c r="Q12" i="1"/>
  <c r="Y63" i="1" l="1"/>
  <c r="Z63" i="1"/>
  <c r="Y62" i="1"/>
  <c r="Z62" i="1"/>
  <c r="Y57" i="1"/>
  <c r="Z57" i="1"/>
  <c r="X68" i="1"/>
  <c r="X69" i="1"/>
  <c r="Z44" i="1"/>
  <c r="X45" i="1" s="1"/>
  <c r="Y45" i="1" s="1"/>
  <c r="Z38" i="1"/>
  <c r="X39" i="1" s="1"/>
  <c r="Y38" i="1"/>
  <c r="Y26" i="1"/>
  <c r="Z26" i="1"/>
  <c r="X27" i="1" s="1"/>
  <c r="Y27" i="1" s="1"/>
  <c r="Y33" i="1"/>
  <c r="Z33" i="1"/>
  <c r="Z19" i="1"/>
  <c r="X20" i="1" s="1"/>
  <c r="Z20" i="1" s="1"/>
  <c r="X21" i="1" s="1"/>
  <c r="X10" i="1"/>
  <c r="Y10" i="1" s="1"/>
  <c r="Y69" i="1" l="1"/>
  <c r="Z69" i="1"/>
  <c r="Y68" i="1"/>
  <c r="Z68" i="1"/>
  <c r="Y39" i="1"/>
  <c r="Z39" i="1"/>
  <c r="Z45" i="1"/>
  <c r="Z27" i="1"/>
  <c r="Y20" i="1"/>
  <c r="Y21" i="1"/>
  <c r="Z21" i="1"/>
  <c r="Q11" i="1"/>
  <c r="Z10" i="1" l="1"/>
  <c r="X11" i="1" s="1"/>
  <c r="Y11" i="1" l="1"/>
  <c r="Z11" i="1" l="1"/>
  <c r="X12" i="1" s="1"/>
  <c r="Y12" i="1" s="1"/>
  <c r="Z12" i="1" l="1"/>
  <c r="X13" i="1" s="1"/>
  <c r="Z13" i="1" l="1"/>
  <c r="X14" i="1" s="1"/>
  <c r="Y14" i="1" l="1"/>
  <c r="Z14" i="1"/>
  <c r="X15" i="1" s="1"/>
  <c r="Y13" i="1"/>
  <c r="Y15" i="1" l="1"/>
  <c r="Z15" i="1"/>
  <c r="AB29" i="1" l="1"/>
  <c r="AB28" i="1"/>
  <c r="AA28" i="1" s="1"/>
  <c r="AB66" i="1"/>
  <c r="AB59" i="1"/>
  <c r="AB58" i="1"/>
  <c r="AB41" i="1"/>
  <c r="AB40" i="1"/>
  <c r="AA40" i="1" s="1"/>
  <c r="AB53" i="1"/>
  <c r="AB52" i="1"/>
  <c r="AA52" i="1" s="1"/>
  <c r="AB17" i="1"/>
  <c r="AB23" i="1"/>
  <c r="AB47" i="1"/>
  <c r="AB46" i="1"/>
  <c r="AA46" i="1" s="1"/>
  <c r="AB35" i="1"/>
  <c r="AB34" i="1"/>
  <c r="AA34" i="1" s="1"/>
  <c r="J40" i="19" l="1"/>
  <c r="V30" i="19"/>
  <c r="AH20" i="19"/>
  <c r="J30" i="19"/>
  <c r="V20" i="19"/>
  <c r="AH10" i="19"/>
  <c r="P10" i="19"/>
  <c r="AB50" i="19"/>
  <c r="J50" i="19"/>
  <c r="AB40" i="19"/>
  <c r="P30" i="19"/>
  <c r="V50" i="19"/>
  <c r="P50" i="19"/>
  <c r="AB10" i="19"/>
  <c r="AH30" i="19"/>
  <c r="AH40" i="19"/>
  <c r="J10" i="19"/>
  <c r="AB20" i="19"/>
  <c r="AH50" i="19"/>
  <c r="AC34" i="1"/>
  <c r="V10" i="19"/>
  <c r="P20" i="19"/>
  <c r="J20" i="19"/>
  <c r="P40" i="19"/>
  <c r="V40" i="19"/>
  <c r="AB30" i="19"/>
  <c r="J11" i="19"/>
  <c r="V11" i="19"/>
  <c r="AB21" i="19"/>
  <c r="P31" i="19"/>
  <c r="J31" i="19"/>
  <c r="AB41" i="19"/>
  <c r="AC40" i="1"/>
  <c r="AH41" i="19"/>
  <c r="P41" i="19"/>
  <c r="J21" i="19"/>
  <c r="AB31" i="19"/>
  <c r="AB51" i="19"/>
  <c r="P21" i="19"/>
  <c r="V41" i="19"/>
  <c r="V31" i="19"/>
  <c r="AH21" i="19"/>
  <c r="AB11" i="19"/>
  <c r="P51" i="19"/>
  <c r="V21" i="19"/>
  <c r="AH31" i="19"/>
  <c r="V51" i="19"/>
  <c r="J51" i="19"/>
  <c r="AH51" i="19"/>
  <c r="AH11" i="19"/>
  <c r="J41" i="19"/>
  <c r="P11" i="19"/>
  <c r="AA23" i="1"/>
  <c r="AB24" i="1"/>
  <c r="AC52" i="1"/>
  <c r="AB33" i="19"/>
  <c r="V13" i="19"/>
  <c r="AH23" i="19"/>
  <c r="J23" i="19"/>
  <c r="AB43" i="19"/>
  <c r="P43" i="19"/>
  <c r="AB53" i="19"/>
  <c r="V33" i="19"/>
  <c r="P13" i="19"/>
  <c r="J43" i="19"/>
  <c r="V23" i="19"/>
  <c r="J53" i="19"/>
  <c r="AH43" i="19"/>
  <c r="AH13" i="19"/>
  <c r="P53" i="19"/>
  <c r="V43" i="19"/>
  <c r="J13" i="19"/>
  <c r="P33" i="19"/>
  <c r="J33" i="19"/>
  <c r="V53" i="19"/>
  <c r="AH33" i="19"/>
  <c r="AB23" i="19"/>
  <c r="AH53" i="19"/>
  <c r="P23" i="19"/>
  <c r="AB13" i="19"/>
  <c r="AA58" i="1"/>
  <c r="AB65" i="1"/>
  <c r="AA65" i="1" s="1"/>
  <c r="AC28" i="1"/>
  <c r="J39" i="19"/>
  <c r="AB39" i="19"/>
  <c r="AH49" i="19"/>
  <c r="P39" i="19"/>
  <c r="P9" i="19"/>
  <c r="AB9" i="19"/>
  <c r="V39" i="19"/>
  <c r="V9" i="19"/>
  <c r="AH9" i="19"/>
  <c r="J29" i="19"/>
  <c r="J19" i="19"/>
  <c r="V29" i="19"/>
  <c r="P29" i="19"/>
  <c r="AB49" i="19"/>
  <c r="AB29" i="19"/>
  <c r="P49" i="19"/>
  <c r="J49" i="19"/>
  <c r="P19" i="19"/>
  <c r="V49" i="19"/>
  <c r="AH39" i="19"/>
  <c r="V19" i="19"/>
  <c r="AH19" i="19"/>
  <c r="AH29" i="19"/>
  <c r="AB19" i="19"/>
  <c r="J9" i="19"/>
  <c r="AA66" i="1"/>
  <c r="AB67" i="1"/>
  <c r="AB36" i="1"/>
  <c r="AA35" i="1"/>
  <c r="AA41" i="1"/>
  <c r="AB42" i="1"/>
  <c r="AA42" i="1" s="1"/>
  <c r="AB43" i="1"/>
  <c r="V32" i="19"/>
  <c r="P42" i="19"/>
  <c r="J12" i="19"/>
  <c r="J32" i="19"/>
  <c r="AB52" i="19"/>
  <c r="AC46" i="1"/>
  <c r="J22" i="19"/>
  <c r="V22" i="19"/>
  <c r="J52" i="19"/>
  <c r="AH12" i="19"/>
  <c r="J42" i="19"/>
  <c r="AH42" i="19"/>
  <c r="P32" i="19"/>
  <c r="AB12" i="19"/>
  <c r="AH32" i="19"/>
  <c r="AB32" i="19"/>
  <c r="AB42" i="19"/>
  <c r="V42" i="19"/>
  <c r="V12" i="19"/>
  <c r="V52" i="19"/>
  <c r="AB22" i="19"/>
  <c r="AH52" i="19"/>
  <c r="AH22" i="19"/>
  <c r="P22" i="19"/>
  <c r="P12" i="19"/>
  <c r="P52" i="19"/>
  <c r="AB48" i="1"/>
  <c r="AA48" i="1" s="1"/>
  <c r="AB49" i="1"/>
  <c r="AA49" i="1" s="1"/>
  <c r="AA47" i="1"/>
  <c r="AB18" i="1"/>
  <c r="AA17" i="1"/>
  <c r="AA53" i="1"/>
  <c r="AB54" i="1"/>
  <c r="AA59" i="1"/>
  <c r="AB60" i="1"/>
  <c r="AA29" i="1"/>
  <c r="AB30" i="1"/>
  <c r="W37" i="19" l="1"/>
  <c r="AI7" i="19"/>
  <c r="W17" i="19"/>
  <c r="W27" i="19"/>
  <c r="Q47" i="19"/>
  <c r="W7" i="19"/>
  <c r="AI17" i="19"/>
  <c r="K47" i="19"/>
  <c r="AI47" i="19"/>
  <c r="Q27" i="19"/>
  <c r="AC27" i="19"/>
  <c r="AC47" i="19"/>
  <c r="AC37" i="19"/>
  <c r="AI37" i="19"/>
  <c r="AC17" i="1"/>
  <c r="AC17" i="19"/>
  <c r="K37" i="19"/>
  <c r="AC7" i="19"/>
  <c r="W47" i="19"/>
  <c r="Q37" i="19"/>
  <c r="AI27" i="19"/>
  <c r="Q7" i="19"/>
  <c r="K27" i="19"/>
  <c r="K17" i="19"/>
  <c r="K7" i="19"/>
  <c r="Q17" i="19"/>
  <c r="AA67" i="1"/>
  <c r="AB68" i="1"/>
  <c r="K35" i="19"/>
  <c r="AC25" i="19"/>
  <c r="K45" i="19"/>
  <c r="AI45" i="19"/>
  <c r="W45" i="19"/>
  <c r="Q35" i="19"/>
  <c r="K55" i="19"/>
  <c r="AC15" i="19"/>
  <c r="Q15" i="19"/>
  <c r="AC35" i="19"/>
  <c r="AI35" i="19"/>
  <c r="Q55" i="19"/>
  <c r="AI25" i="19"/>
  <c r="AC65" i="1"/>
  <c r="AC55" i="19"/>
  <c r="W15" i="19"/>
  <c r="K15" i="19"/>
  <c r="W25" i="19"/>
  <c r="AC45" i="19"/>
  <c r="Q25" i="19"/>
  <c r="W55" i="19"/>
  <c r="K25" i="19"/>
  <c r="Q45" i="19"/>
  <c r="W35" i="19"/>
  <c r="AI55" i="19"/>
  <c r="AI15" i="19"/>
  <c r="AC14" i="19"/>
  <c r="Q14" i="19"/>
  <c r="AI54" i="19"/>
  <c r="Q54" i="19"/>
  <c r="Q24" i="19"/>
  <c r="AI14" i="19"/>
  <c r="W24" i="19"/>
  <c r="AC44" i="19"/>
  <c r="K54" i="19"/>
  <c r="AI34" i="19"/>
  <c r="W14" i="19"/>
  <c r="K24" i="19"/>
  <c r="AC24" i="19"/>
  <c r="AI44" i="19"/>
  <c r="AI24" i="19"/>
  <c r="W44" i="19"/>
  <c r="Q44" i="19"/>
  <c r="AC54" i="19"/>
  <c r="AC59" i="1"/>
  <c r="K44" i="19"/>
  <c r="Q34" i="19"/>
  <c r="W34" i="19"/>
  <c r="K14" i="19"/>
  <c r="W54" i="19"/>
  <c r="K34" i="19"/>
  <c r="AC34" i="19"/>
  <c r="AI41" i="19"/>
  <c r="W11" i="19"/>
  <c r="Q51" i="19"/>
  <c r="W21" i="19"/>
  <c r="AC11" i="19"/>
  <c r="AI51" i="19"/>
  <c r="W41" i="19"/>
  <c r="K41" i="19"/>
  <c r="AI11" i="19"/>
  <c r="AC41" i="19"/>
  <c r="AC21" i="19"/>
  <c r="K31" i="19"/>
  <c r="W51" i="19"/>
  <c r="Q21" i="19"/>
  <c r="Q31" i="19"/>
  <c r="AI21" i="19"/>
  <c r="K51" i="19"/>
  <c r="K21" i="19"/>
  <c r="AI31" i="19"/>
  <c r="Q41" i="19"/>
  <c r="K11" i="19"/>
  <c r="AC31" i="19"/>
  <c r="AC51" i="19"/>
  <c r="W31" i="19"/>
  <c r="Q11" i="19"/>
  <c r="AC41" i="1"/>
  <c r="AD55" i="19"/>
  <c r="R15" i="19"/>
  <c r="AJ35" i="19"/>
  <c r="AC66" i="1"/>
  <c r="X45" i="19"/>
  <c r="AJ15" i="19"/>
  <c r="AJ55" i="19"/>
  <c r="R25" i="19"/>
  <c r="X15" i="19"/>
  <c r="R55" i="19"/>
  <c r="X55" i="19"/>
  <c r="AD15" i="19"/>
  <c r="L35" i="19"/>
  <c r="L15" i="19"/>
  <c r="L45" i="19"/>
  <c r="AD45" i="19"/>
  <c r="L25" i="19"/>
  <c r="AD25" i="19"/>
  <c r="X35" i="19"/>
  <c r="X25" i="19"/>
  <c r="R35" i="19"/>
  <c r="AJ25" i="19"/>
  <c r="AD35" i="19"/>
  <c r="R45" i="19"/>
  <c r="AJ45" i="19"/>
  <c r="L55" i="19"/>
  <c r="P54" i="19"/>
  <c r="AH14" i="19"/>
  <c r="AB14" i="19"/>
  <c r="AH34" i="19"/>
  <c r="AB54" i="19"/>
  <c r="AH54" i="19"/>
  <c r="AC58" i="1"/>
  <c r="V14" i="19"/>
  <c r="J54" i="19"/>
  <c r="AH44" i="19"/>
  <c r="V54" i="19"/>
  <c r="J14" i="19"/>
  <c r="AH24" i="19"/>
  <c r="V34" i="19"/>
  <c r="AB44" i="19"/>
  <c r="AB34" i="19"/>
  <c r="P14" i="19"/>
  <c r="V24" i="19"/>
  <c r="AB24" i="19"/>
  <c r="V44" i="19"/>
  <c r="P34" i="19"/>
  <c r="J34" i="19"/>
  <c r="P24" i="19"/>
  <c r="J44" i="19"/>
  <c r="J24" i="19"/>
  <c r="P44" i="19"/>
  <c r="AJ52" i="19"/>
  <c r="AJ32" i="19"/>
  <c r="L32" i="19"/>
  <c r="AJ42" i="19"/>
  <c r="L12" i="19"/>
  <c r="L52" i="19"/>
  <c r="X12" i="19"/>
  <c r="R12" i="19"/>
  <c r="AD42" i="19"/>
  <c r="X42" i="19"/>
  <c r="AJ12" i="19"/>
  <c r="X32" i="19"/>
  <c r="R52" i="19"/>
  <c r="R32" i="19"/>
  <c r="X22" i="19"/>
  <c r="AJ22" i="19"/>
  <c r="L22" i="19"/>
  <c r="R22" i="19"/>
  <c r="AC48" i="1"/>
  <c r="AD12" i="19"/>
  <c r="AD32" i="19"/>
  <c r="AD22" i="19"/>
  <c r="X52" i="19"/>
  <c r="AD52" i="19"/>
  <c r="L42" i="19"/>
  <c r="R42" i="19"/>
  <c r="AJ21" i="19"/>
  <c r="AD31" i="19"/>
  <c r="R21" i="19"/>
  <c r="AD41" i="19"/>
  <c r="AJ11" i="19"/>
  <c r="AJ51" i="19"/>
  <c r="AC42" i="1"/>
  <c r="L41" i="19"/>
  <c r="AD11" i="19"/>
  <c r="L21" i="19"/>
  <c r="L11" i="19"/>
  <c r="X51" i="19"/>
  <c r="X21" i="19"/>
  <c r="R11" i="19"/>
  <c r="R31" i="19"/>
  <c r="AJ41" i="19"/>
  <c r="L31" i="19"/>
  <c r="R51" i="19"/>
  <c r="X31" i="19"/>
  <c r="X11" i="19"/>
  <c r="X41" i="19"/>
  <c r="AJ31" i="19"/>
  <c r="AD51" i="19"/>
  <c r="R41" i="19"/>
  <c r="AD21" i="19"/>
  <c r="L51" i="19"/>
  <c r="AB19" i="1"/>
  <c r="AA18" i="1"/>
  <c r="AA30" i="1"/>
  <c r="AB31" i="1"/>
  <c r="AA54" i="1"/>
  <c r="AB55" i="1"/>
  <c r="K42" i="19"/>
  <c r="AC32" i="19"/>
  <c r="W42" i="19"/>
  <c r="AI52" i="19"/>
  <c r="K22" i="19"/>
  <c r="Q32" i="19"/>
  <c r="AI12" i="19"/>
  <c r="AC52" i="19"/>
  <c r="Q42" i="19"/>
  <c r="AC42" i="19"/>
  <c r="K12" i="19"/>
  <c r="Q22" i="19"/>
  <c r="W52" i="19"/>
  <c r="AI42" i="19"/>
  <c r="W32" i="19"/>
  <c r="AI22" i="19"/>
  <c r="W12" i="19"/>
  <c r="AI32" i="19"/>
  <c r="AC12" i="19"/>
  <c r="Q12" i="19"/>
  <c r="Q52" i="19"/>
  <c r="AC47" i="1"/>
  <c r="K32" i="19"/>
  <c r="W22" i="19"/>
  <c r="K52" i="19"/>
  <c r="AC22" i="19"/>
  <c r="AC40" i="19"/>
  <c r="W10" i="19"/>
  <c r="AC50" i="19"/>
  <c r="Q10" i="19"/>
  <c r="Q30" i="19"/>
  <c r="W50" i="19"/>
  <c r="K40" i="19"/>
  <c r="Q50" i="19"/>
  <c r="W20" i="19"/>
  <c r="AC35" i="1"/>
  <c r="K10" i="19"/>
  <c r="Q40" i="19"/>
  <c r="K30" i="19"/>
  <c r="AI50" i="19"/>
  <c r="AI20" i="19"/>
  <c r="K50" i="19"/>
  <c r="AI40" i="19"/>
  <c r="W40" i="19"/>
  <c r="K20" i="19"/>
  <c r="AC10" i="19"/>
  <c r="AI10" i="19"/>
  <c r="AC20" i="19"/>
  <c r="AI30" i="19"/>
  <c r="AC30" i="19"/>
  <c r="W30" i="19"/>
  <c r="Q20" i="19"/>
  <c r="AB25" i="1"/>
  <c r="AA24" i="1"/>
  <c r="AA60" i="1"/>
  <c r="AB61" i="1"/>
  <c r="K39" i="19"/>
  <c r="AC39" i="19"/>
  <c r="W29" i="19"/>
  <c r="AI49" i="19"/>
  <c r="W9" i="19"/>
  <c r="AC19" i="19"/>
  <c r="Q49" i="19"/>
  <c r="W49" i="19"/>
  <c r="AC9" i="19"/>
  <c r="AI9" i="19"/>
  <c r="Q29" i="19"/>
  <c r="W39" i="19"/>
  <c r="Q39" i="19"/>
  <c r="AC29" i="1"/>
  <c r="K9" i="19"/>
  <c r="W19" i="19"/>
  <c r="AI39" i="19"/>
  <c r="K29" i="19"/>
  <c r="AC49" i="19"/>
  <c r="AI19" i="19"/>
  <c r="AC29" i="19"/>
  <c r="K19" i="19"/>
  <c r="K49" i="19"/>
  <c r="Q19" i="19"/>
  <c r="Q9" i="19"/>
  <c r="AI29" i="19"/>
  <c r="K23" i="19"/>
  <c r="AI43" i="19"/>
  <c r="AC43" i="19"/>
  <c r="AC53" i="19"/>
  <c r="W43" i="19"/>
  <c r="K13" i="19"/>
  <c r="Q53" i="19"/>
  <c r="AI53" i="19"/>
  <c r="K33" i="19"/>
  <c r="K43" i="19"/>
  <c r="AI33" i="19"/>
  <c r="AC33" i="19"/>
  <c r="AC53" i="1"/>
  <c r="Q33" i="19"/>
  <c r="AI23" i="19"/>
  <c r="K53" i="19"/>
  <c r="AC23" i="19"/>
  <c r="AC13" i="19"/>
  <c r="W23" i="19"/>
  <c r="W33" i="19"/>
  <c r="Q13" i="19"/>
  <c r="W13" i="19"/>
  <c r="AI13" i="19"/>
  <c r="Q43" i="19"/>
  <c r="Q23" i="19"/>
  <c r="W53" i="19"/>
  <c r="M12" i="19"/>
  <c r="AK42" i="19"/>
  <c r="AE32" i="19"/>
  <c r="AC49" i="1"/>
  <c r="M52" i="19"/>
  <c r="S12" i="19"/>
  <c r="M32" i="19"/>
  <c r="S52" i="19"/>
  <c r="Y52" i="19"/>
  <c r="Y42" i="19"/>
  <c r="AK12" i="19"/>
  <c r="S22" i="19"/>
  <c r="AE12" i="19"/>
  <c r="Y22" i="19"/>
  <c r="S32" i="19"/>
  <c r="AK52" i="19"/>
  <c r="M22" i="19"/>
  <c r="AK32" i="19"/>
  <c r="AE22" i="19"/>
  <c r="AE42" i="19"/>
  <c r="Y32" i="19"/>
  <c r="M42" i="19"/>
  <c r="Y12" i="19"/>
  <c r="AE52" i="19"/>
  <c r="AK22" i="19"/>
  <c r="S42" i="19"/>
  <c r="AA43" i="1"/>
  <c r="AB45" i="1"/>
  <c r="AA45" i="1" s="1"/>
  <c r="AB44" i="1"/>
  <c r="AA44" i="1" s="1"/>
  <c r="AA36" i="1"/>
  <c r="AB37" i="1"/>
  <c r="AB13" i="1"/>
  <c r="AA13" i="1" s="1"/>
  <c r="AB14" i="1"/>
  <c r="AC18" i="19"/>
  <c r="W28" i="19"/>
  <c r="W38" i="19"/>
  <c r="K18" i="19"/>
  <c r="AC8" i="19"/>
  <c r="AI48" i="19"/>
  <c r="AI28" i="19"/>
  <c r="K8" i="19"/>
  <c r="W18" i="19"/>
  <c r="W8" i="19"/>
  <c r="K38" i="19"/>
  <c r="AC28" i="19"/>
  <c r="AI8" i="19"/>
  <c r="Q8" i="19"/>
  <c r="W48" i="19"/>
  <c r="AI18" i="19"/>
  <c r="Q48" i="19"/>
  <c r="K48" i="19"/>
  <c r="Q38" i="19"/>
  <c r="K28" i="19"/>
  <c r="AC38" i="19"/>
  <c r="AC48" i="19"/>
  <c r="AI38" i="19"/>
  <c r="Q18" i="19"/>
  <c r="Q28" i="19"/>
  <c r="AC23" i="1"/>
  <c r="AA14" i="1" l="1"/>
  <c r="AB15" i="1"/>
  <c r="AA15" i="1" s="1"/>
  <c r="R40" i="19"/>
  <c r="AD10" i="19"/>
  <c r="X40" i="19"/>
  <c r="AJ10" i="19"/>
  <c r="R50" i="19"/>
  <c r="X10" i="19"/>
  <c r="R30" i="19"/>
  <c r="AC36" i="1"/>
  <c r="L10" i="19"/>
  <c r="L50" i="19"/>
  <c r="AJ20" i="19"/>
  <c r="AJ40" i="19"/>
  <c r="AD30" i="19"/>
  <c r="R20" i="19"/>
  <c r="AD50" i="19"/>
  <c r="AJ30" i="19"/>
  <c r="AJ50" i="19"/>
  <c r="X30" i="19"/>
  <c r="AD20" i="19"/>
  <c r="L40" i="19"/>
  <c r="X50" i="19"/>
  <c r="X20" i="19"/>
  <c r="AD40" i="19"/>
  <c r="R10" i="19"/>
  <c r="L30" i="19"/>
  <c r="L20" i="19"/>
  <c r="AA55" i="1"/>
  <c r="AB56" i="1"/>
  <c r="AA68" i="1"/>
  <c r="AB69" i="1"/>
  <c r="AA69" i="1" s="1"/>
  <c r="AD47" i="19"/>
  <c r="AJ27" i="19"/>
  <c r="AD27" i="19"/>
  <c r="AJ7" i="19"/>
  <c r="AJ37" i="19"/>
  <c r="L27" i="19"/>
  <c r="AD17" i="19"/>
  <c r="L37" i="19"/>
  <c r="R17" i="19"/>
  <c r="AJ17" i="19"/>
  <c r="X7" i="19"/>
  <c r="X47" i="19"/>
  <c r="L7" i="19"/>
  <c r="L17" i="19"/>
  <c r="R27" i="19"/>
  <c r="X27" i="19"/>
  <c r="R7" i="19"/>
  <c r="X17" i="19"/>
  <c r="AJ47" i="19"/>
  <c r="L47" i="19"/>
  <c r="R37" i="19"/>
  <c r="AD7" i="19"/>
  <c r="X37" i="19"/>
  <c r="AC18" i="1"/>
  <c r="R47" i="19"/>
  <c r="AD37" i="19"/>
  <c r="AB26" i="1"/>
  <c r="AA26" i="1" s="1"/>
  <c r="AA25" i="1"/>
  <c r="AB27" i="1"/>
  <c r="AA27" i="1" s="1"/>
  <c r="AJ43" i="19"/>
  <c r="AD33" i="19"/>
  <c r="X33" i="19"/>
  <c r="X13" i="19"/>
  <c r="AD43" i="19"/>
  <c r="L43" i="19"/>
  <c r="AC54" i="1"/>
  <c r="X23" i="19"/>
  <c r="R33" i="19"/>
  <c r="R43" i="19"/>
  <c r="AD53" i="19"/>
  <c r="AJ13" i="19"/>
  <c r="R23" i="19"/>
  <c r="R13" i="19"/>
  <c r="AJ53" i="19"/>
  <c r="L33" i="19"/>
  <c r="L23" i="19"/>
  <c r="X43" i="19"/>
  <c r="X53" i="19"/>
  <c r="AD13" i="19"/>
  <c r="L53" i="19"/>
  <c r="L13" i="19"/>
  <c r="AD23" i="19"/>
  <c r="AJ33" i="19"/>
  <c r="AJ23" i="19"/>
  <c r="R53" i="19"/>
  <c r="AA19" i="1"/>
  <c r="AB20" i="1"/>
  <c r="M55" i="19"/>
  <c r="AK15" i="19"/>
  <c r="AE25" i="19"/>
  <c r="AC67" i="1"/>
  <c r="Y35" i="19"/>
  <c r="M25" i="19"/>
  <c r="S55" i="19"/>
  <c r="S45" i="19"/>
  <c r="S35" i="19"/>
  <c r="M15" i="19"/>
  <c r="AE45" i="19"/>
  <c r="Y15" i="19"/>
  <c r="AK45" i="19"/>
  <c r="AE55" i="19"/>
  <c r="M35" i="19"/>
  <c r="M45" i="19"/>
  <c r="S25" i="19"/>
  <c r="AK35" i="19"/>
  <c r="Y25" i="19"/>
  <c r="AE15" i="19"/>
  <c r="Y45" i="19"/>
  <c r="AE35" i="19"/>
  <c r="AK25" i="19"/>
  <c r="Y55" i="19"/>
  <c r="S15" i="19"/>
  <c r="AK55" i="19"/>
  <c r="X8" i="19"/>
  <c r="R48" i="19"/>
  <c r="L8" i="19"/>
  <c r="AD38" i="19"/>
  <c r="AD48" i="19"/>
  <c r="AD8" i="19"/>
  <c r="R18" i="19"/>
  <c r="L38" i="19"/>
  <c r="AC24" i="1"/>
  <c r="AJ28" i="19"/>
  <c r="X18" i="19"/>
  <c r="X48" i="19"/>
  <c r="R28" i="19"/>
  <c r="L18" i="19"/>
  <c r="X28" i="19"/>
  <c r="R8" i="19"/>
  <c r="X38" i="19"/>
  <c r="AJ8" i="19"/>
  <c r="AD18" i="19"/>
  <c r="AJ38" i="19"/>
  <c r="L48" i="19"/>
  <c r="AJ48" i="19"/>
  <c r="AJ18" i="19"/>
  <c r="R38" i="19"/>
  <c r="AD28" i="19"/>
  <c r="L28" i="19"/>
  <c r="Z11" i="19"/>
  <c r="AF31" i="19"/>
  <c r="T51" i="19"/>
  <c r="N51" i="19"/>
  <c r="Z41" i="19"/>
  <c r="AF21" i="19"/>
  <c r="AL31" i="19"/>
  <c r="T31" i="19"/>
  <c r="Z31" i="19"/>
  <c r="N21" i="19"/>
  <c r="N31" i="19"/>
  <c r="AL11" i="19"/>
  <c r="T11" i="19"/>
  <c r="AF11" i="19"/>
  <c r="AL41" i="19"/>
  <c r="T21" i="19"/>
  <c r="Z21" i="19"/>
  <c r="AL51" i="19"/>
  <c r="N11" i="19"/>
  <c r="AF51" i="19"/>
  <c r="N41" i="19"/>
  <c r="Z51" i="19"/>
  <c r="AC44" i="1"/>
  <c r="AL21" i="19"/>
  <c r="T41" i="19"/>
  <c r="AF41" i="19"/>
  <c r="AE46" i="19"/>
  <c r="M36" i="19"/>
  <c r="Y16" i="19"/>
  <c r="AK46" i="19"/>
  <c r="S36" i="19"/>
  <c r="AE16" i="19"/>
  <c r="M6" i="19"/>
  <c r="AK16" i="19"/>
  <c r="M26" i="19"/>
  <c r="S46" i="19"/>
  <c r="AE26" i="19"/>
  <c r="M16" i="19"/>
  <c r="Y46" i="19"/>
  <c r="AK26" i="19"/>
  <c r="S16" i="19"/>
  <c r="Y6" i="19"/>
  <c r="AK36" i="19"/>
  <c r="S26" i="19"/>
  <c r="AE6" i="19"/>
  <c r="M46" i="19"/>
  <c r="Y26" i="19"/>
  <c r="AK6" i="19"/>
  <c r="Y36" i="19"/>
  <c r="S6" i="19"/>
  <c r="AE36" i="19"/>
  <c r="AC13" i="1"/>
  <c r="O11" i="19"/>
  <c r="O21" i="19"/>
  <c r="O51" i="19"/>
  <c r="AA31" i="19"/>
  <c r="AM31" i="19"/>
  <c r="AG51" i="19"/>
  <c r="AA41" i="19"/>
  <c r="AM11" i="19"/>
  <c r="U21" i="19"/>
  <c r="AG41" i="19"/>
  <c r="AM21" i="19"/>
  <c r="AM51" i="19"/>
  <c r="O41" i="19"/>
  <c r="U11" i="19"/>
  <c r="AG31" i="19"/>
  <c r="U41" i="19"/>
  <c r="AC45" i="1"/>
  <c r="AG11" i="19"/>
  <c r="AM41" i="19"/>
  <c r="AA21" i="19"/>
  <c r="AA51" i="19"/>
  <c r="U51" i="19"/>
  <c r="U31" i="19"/>
  <c r="AA11" i="19"/>
  <c r="AG21" i="19"/>
  <c r="O31" i="19"/>
  <c r="AA61" i="1"/>
  <c r="AB62" i="1"/>
  <c r="AA31" i="1"/>
  <c r="AB32" i="1"/>
  <c r="AA32" i="1" s="1"/>
  <c r="AB33" i="1"/>
  <c r="AA33" i="1" s="1"/>
  <c r="AA37" i="1"/>
  <c r="AB38" i="1"/>
  <c r="AE11" i="19"/>
  <c r="Y41" i="19"/>
  <c r="M41" i="19"/>
  <c r="Y21" i="19"/>
  <c r="AK41" i="19"/>
  <c r="S31" i="19"/>
  <c r="M31" i="19"/>
  <c r="M51" i="19"/>
  <c r="Y51" i="19"/>
  <c r="AK21" i="19"/>
  <c r="AK31" i="19"/>
  <c r="Y11" i="19"/>
  <c r="AE41" i="19"/>
  <c r="AE21" i="19"/>
  <c r="S51" i="19"/>
  <c r="AE51" i="19"/>
  <c r="AK51" i="19"/>
  <c r="M21" i="19"/>
  <c r="AE31" i="19"/>
  <c r="AC43" i="1"/>
  <c r="S41" i="19"/>
  <c r="AK11" i="19"/>
  <c r="S11" i="19"/>
  <c r="Y31" i="19"/>
  <c r="S21" i="19"/>
  <c r="M11" i="19"/>
  <c r="L54" i="19"/>
  <c r="AJ14" i="19"/>
  <c r="AD44" i="19"/>
  <c r="X54" i="19"/>
  <c r="R14" i="19"/>
  <c r="AD24" i="19"/>
  <c r="AD34" i="19"/>
  <c r="R54" i="19"/>
  <c r="L34" i="19"/>
  <c r="AJ34" i="19"/>
  <c r="X24" i="19"/>
  <c r="AJ24" i="19"/>
  <c r="X44" i="19"/>
  <c r="R24" i="19"/>
  <c r="AC60" i="1"/>
  <c r="X34" i="19"/>
  <c r="L14" i="19"/>
  <c r="AD14" i="19"/>
  <c r="L44" i="19"/>
  <c r="R44" i="19"/>
  <c r="AD54" i="19"/>
  <c r="X14" i="19"/>
  <c r="AJ44" i="19"/>
  <c r="R34" i="19"/>
  <c r="AJ54" i="19"/>
  <c r="L24" i="19"/>
  <c r="AD29" i="19"/>
  <c r="AD19" i="19"/>
  <c r="R39" i="19"/>
  <c r="R9" i="19"/>
  <c r="X49" i="19"/>
  <c r="X9" i="19"/>
  <c r="AD39" i="19"/>
  <c r="R29" i="19"/>
  <c r="L49" i="19"/>
  <c r="X19" i="19"/>
  <c r="X29" i="19"/>
  <c r="X39" i="19"/>
  <c r="L9" i="19"/>
  <c r="AC30" i="1"/>
  <c r="AD9" i="19"/>
  <c r="AJ49" i="19"/>
  <c r="L39" i="19"/>
  <c r="R19" i="19"/>
  <c r="AJ39" i="19"/>
  <c r="AJ29" i="19"/>
  <c r="AJ19" i="19"/>
  <c r="AJ9" i="19"/>
  <c r="AD49" i="19"/>
  <c r="L19" i="19"/>
  <c r="L29" i="19"/>
  <c r="R49" i="19"/>
  <c r="AA38" i="1" l="1"/>
  <c r="AB39" i="1"/>
  <c r="AA39" i="1" s="1"/>
  <c r="AG39" i="19"/>
  <c r="AG29" i="19"/>
  <c r="AM19" i="19"/>
  <c r="O39" i="19"/>
  <c r="AC33" i="1"/>
  <c r="AG49" i="19"/>
  <c r="O29" i="19"/>
  <c r="U29" i="19"/>
  <c r="O49" i="19"/>
  <c r="U49" i="19"/>
  <c r="AA19" i="19"/>
  <c r="U39" i="19"/>
  <c r="AG9" i="19"/>
  <c r="AA39" i="19"/>
  <c r="AM49" i="19"/>
  <c r="O19" i="19"/>
  <c r="AM39" i="19"/>
  <c r="AM29" i="19"/>
  <c r="O9" i="19"/>
  <c r="AM9" i="19"/>
  <c r="AA49" i="19"/>
  <c r="AG19" i="19"/>
  <c r="U9" i="19"/>
  <c r="U19" i="19"/>
  <c r="AA9" i="19"/>
  <c r="AA29" i="19"/>
  <c r="AE54" i="19"/>
  <c r="S24" i="19"/>
  <c r="AE34" i="19"/>
  <c r="Y54" i="19"/>
  <c r="AE14" i="19"/>
  <c r="Y34" i="19"/>
  <c r="M44" i="19"/>
  <c r="AK54" i="19"/>
  <c r="M24" i="19"/>
  <c r="AK34" i="19"/>
  <c r="Y14" i="19"/>
  <c r="AK14" i="19"/>
  <c r="Y24" i="19"/>
  <c r="S44" i="19"/>
  <c r="M34" i="19"/>
  <c r="AK44" i="19"/>
  <c r="M54" i="19"/>
  <c r="Y44" i="19"/>
  <c r="S54" i="19"/>
  <c r="AK24" i="19"/>
  <c r="M14" i="19"/>
  <c r="AE44" i="19"/>
  <c r="S34" i="19"/>
  <c r="AC61" i="1"/>
  <c r="AE24" i="19"/>
  <c r="S14" i="19"/>
  <c r="AK17" i="19"/>
  <c r="S27" i="19"/>
  <c r="S37" i="19"/>
  <c r="AE27" i="19"/>
  <c r="Y47" i="19"/>
  <c r="S7" i="19"/>
  <c r="M17" i="19"/>
  <c r="AE17" i="19"/>
  <c r="AK27" i="19"/>
  <c r="Y7" i="19"/>
  <c r="Y37" i="19"/>
  <c r="AE37" i="19"/>
  <c r="Y27" i="19"/>
  <c r="M47" i="19"/>
  <c r="AC19" i="1"/>
  <c r="AE47" i="19"/>
  <c r="Y17" i="19"/>
  <c r="AE7" i="19"/>
  <c r="M27" i="19"/>
  <c r="S47" i="19"/>
  <c r="M7" i="19"/>
  <c r="M37" i="19"/>
  <c r="S17" i="19"/>
  <c r="AK7" i="19"/>
  <c r="AK47" i="19"/>
  <c r="AK37" i="19"/>
  <c r="M48" i="19"/>
  <c r="S48" i="19"/>
  <c r="AE8" i="19"/>
  <c r="AE38" i="19"/>
  <c r="M38" i="19"/>
  <c r="AE18" i="19"/>
  <c r="AK48" i="19"/>
  <c r="AK18" i="19"/>
  <c r="AK28" i="19"/>
  <c r="S28" i="19"/>
  <c r="Y48" i="19"/>
  <c r="M8" i="19"/>
  <c r="Y8" i="19"/>
  <c r="M28" i="19"/>
  <c r="AK38" i="19"/>
  <c r="M18" i="19"/>
  <c r="Y28" i="19"/>
  <c r="S38" i="19"/>
  <c r="AE48" i="19"/>
  <c r="Y18" i="19"/>
  <c r="AK8" i="19"/>
  <c r="Y38" i="19"/>
  <c r="S8" i="19"/>
  <c r="S18" i="19"/>
  <c r="AC25" i="1"/>
  <c r="AE28" i="19"/>
  <c r="AA55" i="19"/>
  <c r="O45" i="19"/>
  <c r="AA15" i="19"/>
  <c r="AM55" i="19"/>
  <c r="O55" i="19"/>
  <c r="AG35" i="19"/>
  <c r="AM25" i="19"/>
  <c r="AM35" i="19"/>
  <c r="AA25" i="19"/>
  <c r="AM45" i="19"/>
  <c r="AG25" i="19"/>
  <c r="AA35" i="19"/>
  <c r="O25" i="19"/>
  <c r="U25" i="19"/>
  <c r="AG45" i="19"/>
  <c r="U35" i="19"/>
  <c r="AA45" i="19"/>
  <c r="AM15" i="19"/>
  <c r="U45" i="19"/>
  <c r="O35" i="19"/>
  <c r="O15" i="19"/>
  <c r="AC69" i="1"/>
  <c r="AG15" i="19"/>
  <c r="U15" i="19"/>
  <c r="AG55" i="19"/>
  <c r="U55" i="19"/>
  <c r="AE40" i="19"/>
  <c r="Y30" i="19"/>
  <c r="M20" i="19"/>
  <c r="AC37" i="1"/>
  <c r="Y20" i="19"/>
  <c r="M40" i="19"/>
  <c r="M10" i="19"/>
  <c r="AK20" i="19"/>
  <c r="AK10" i="19"/>
  <c r="AK30" i="19"/>
  <c r="Y40" i="19"/>
  <c r="S40" i="19"/>
  <c r="AE30" i="19"/>
  <c r="Y10" i="19"/>
  <c r="M30" i="19"/>
  <c r="AE50" i="19"/>
  <c r="AE20" i="19"/>
  <c r="S50" i="19"/>
  <c r="S10" i="19"/>
  <c r="Y50" i="19"/>
  <c r="S30" i="19"/>
  <c r="AK50" i="19"/>
  <c r="AE10" i="19"/>
  <c r="S20" i="19"/>
  <c r="M50" i="19"/>
  <c r="AK40" i="19"/>
  <c r="AF39" i="19"/>
  <c r="AL19" i="19"/>
  <c r="N39" i="19"/>
  <c r="Z19" i="19"/>
  <c r="AF19" i="19"/>
  <c r="N29" i="19"/>
  <c r="AL29" i="19"/>
  <c r="AL39" i="19"/>
  <c r="AF49" i="19"/>
  <c r="AF9" i="19"/>
  <c r="AL9" i="19"/>
  <c r="N49" i="19"/>
  <c r="Z9" i="19"/>
  <c r="Z49" i="19"/>
  <c r="N19" i="19"/>
  <c r="Z39" i="19"/>
  <c r="T9" i="19"/>
  <c r="T39" i="19"/>
  <c r="Z29" i="19"/>
  <c r="N9" i="19"/>
  <c r="T49" i="19"/>
  <c r="AC32" i="1"/>
  <c r="T19" i="19"/>
  <c r="AL49" i="19"/>
  <c r="T29" i="19"/>
  <c r="AF29" i="19"/>
  <c r="T18" i="19"/>
  <c r="N48" i="19"/>
  <c r="N8" i="19"/>
  <c r="T28" i="19"/>
  <c r="AF38" i="19"/>
  <c r="Z28" i="19"/>
  <c r="Z18" i="19"/>
  <c r="AF8" i="19"/>
  <c r="AC26" i="1"/>
  <c r="AL8" i="19"/>
  <c r="Z48" i="19"/>
  <c r="AL48" i="19"/>
  <c r="AL28" i="19"/>
  <c r="N38" i="19"/>
  <c r="AL38" i="19"/>
  <c r="AF28" i="19"/>
  <c r="AF18" i="19"/>
  <c r="AL18" i="19"/>
  <c r="Z8" i="19"/>
  <c r="T48" i="19"/>
  <c r="T8" i="19"/>
  <c r="T38" i="19"/>
  <c r="Z38" i="19"/>
  <c r="AF48" i="19"/>
  <c r="N28" i="19"/>
  <c r="N18" i="19"/>
  <c r="AL55" i="19"/>
  <c r="Z45" i="19"/>
  <c r="Z35" i="19"/>
  <c r="N25" i="19"/>
  <c r="Z55" i="19"/>
  <c r="N45" i="19"/>
  <c r="T35" i="19"/>
  <c r="T45" i="19"/>
  <c r="AL25" i="19"/>
  <c r="AL15" i="19"/>
  <c r="N35" i="19"/>
  <c r="AL35" i="19"/>
  <c r="Z25" i="19"/>
  <c r="AF25" i="19"/>
  <c r="T15" i="19"/>
  <c r="T55" i="19"/>
  <c r="AL45" i="19"/>
  <c r="T25" i="19"/>
  <c r="AF45" i="19"/>
  <c r="AF15" i="19"/>
  <c r="AC68" i="1"/>
  <c r="N15" i="19"/>
  <c r="AF55" i="19"/>
  <c r="N55" i="19"/>
  <c r="Z15" i="19"/>
  <c r="AF35" i="19"/>
  <c r="S39" i="19"/>
  <c r="M49" i="19"/>
  <c r="AE19" i="19"/>
  <c r="S49" i="19"/>
  <c r="AK19" i="19"/>
  <c r="Y9" i="19"/>
  <c r="M29" i="19"/>
  <c r="AE49" i="19"/>
  <c r="Y39" i="19"/>
  <c r="AK49" i="19"/>
  <c r="AK29" i="19"/>
  <c r="AK39" i="19"/>
  <c r="S19" i="19"/>
  <c r="M19" i="19"/>
  <c r="AE9" i="19"/>
  <c r="AE39" i="19"/>
  <c r="M39" i="19"/>
  <c r="AK9" i="19"/>
  <c r="Y19" i="19"/>
  <c r="S29" i="19"/>
  <c r="S9" i="19"/>
  <c r="AE29" i="19"/>
  <c r="Y49" i="19"/>
  <c r="AC31" i="1"/>
  <c r="M9" i="19"/>
  <c r="Y29" i="19"/>
  <c r="AA56" i="1"/>
  <c r="AB57" i="1"/>
  <c r="AA57" i="1" s="1"/>
  <c r="AM46" i="19"/>
  <c r="U36" i="19"/>
  <c r="AG16" i="19"/>
  <c r="O6" i="19"/>
  <c r="AA36" i="19"/>
  <c r="AM16" i="19"/>
  <c r="U6" i="19"/>
  <c r="AG46" i="19"/>
  <c r="AA16" i="19"/>
  <c r="AC15" i="1"/>
  <c r="AA6" i="19"/>
  <c r="AG6" i="19"/>
  <c r="AA46" i="19"/>
  <c r="AM26" i="19"/>
  <c r="U16" i="19"/>
  <c r="O36" i="19"/>
  <c r="U26" i="19"/>
  <c r="O46" i="19"/>
  <c r="AA26" i="19"/>
  <c r="AM6" i="19"/>
  <c r="U46" i="19"/>
  <c r="AG26" i="19"/>
  <c r="O16" i="19"/>
  <c r="AG36" i="19"/>
  <c r="O26" i="19"/>
  <c r="AM36" i="19"/>
  <c r="AA62" i="1"/>
  <c r="AB63" i="1"/>
  <c r="AA63" i="1" s="1"/>
  <c r="AB21" i="1"/>
  <c r="AA21" i="1" s="1"/>
  <c r="AA20" i="1"/>
  <c r="O8" i="19"/>
  <c r="AA48" i="19"/>
  <c r="AM38" i="19"/>
  <c r="U48" i="19"/>
  <c r="AA18" i="19"/>
  <c r="AG18" i="19"/>
  <c r="AG48" i="19"/>
  <c r="AM18" i="19"/>
  <c r="AA28" i="19"/>
  <c r="AG28" i="19"/>
  <c r="AA8" i="19"/>
  <c r="U18" i="19"/>
  <c r="AG38" i="19"/>
  <c r="U38" i="19"/>
  <c r="AM8" i="19"/>
  <c r="AA38" i="19"/>
  <c r="AM48" i="19"/>
  <c r="U28" i="19"/>
  <c r="O38" i="19"/>
  <c r="U8" i="19"/>
  <c r="AG8" i="19"/>
  <c r="AC27" i="1"/>
  <c r="O18" i="19"/>
  <c r="O28" i="19"/>
  <c r="O48" i="19"/>
  <c r="AM28" i="19"/>
  <c r="Y33" i="19"/>
  <c r="AE13" i="19"/>
  <c r="S23" i="19"/>
  <c r="Y13" i="19"/>
  <c r="AE23" i="19"/>
  <c r="AK33" i="19"/>
  <c r="AK13" i="19"/>
  <c r="S43" i="19"/>
  <c r="M23" i="19"/>
  <c r="Y43" i="19"/>
  <c r="M43" i="19"/>
  <c r="AE43" i="19"/>
  <c r="AE53" i="19"/>
  <c r="M13" i="19"/>
  <c r="AK43" i="19"/>
  <c r="AK23" i="19"/>
  <c r="Y23" i="19"/>
  <c r="AE33" i="19"/>
  <c r="M53" i="19"/>
  <c r="S13" i="19"/>
  <c r="S33" i="19"/>
  <c r="AK53" i="19"/>
  <c r="Y53" i="19"/>
  <c r="S53" i="19"/>
  <c r="AC55" i="1"/>
  <c r="M33" i="19"/>
  <c r="AF6" i="19"/>
  <c r="N46" i="19"/>
  <c r="Z26" i="19"/>
  <c r="AL6" i="19"/>
  <c r="AL36" i="19"/>
  <c r="AF26" i="19"/>
  <c r="Z6" i="19"/>
  <c r="T26" i="19"/>
  <c r="Z46" i="19"/>
  <c r="AF46" i="19"/>
  <c r="T46" i="19"/>
  <c r="T6" i="19"/>
  <c r="AF36" i="19"/>
  <c r="N26" i="19"/>
  <c r="Z16" i="19"/>
  <c r="AL26" i="19"/>
  <c r="Z36" i="19"/>
  <c r="N36" i="19"/>
  <c r="AL46" i="19"/>
  <c r="T36" i="19"/>
  <c r="AF16" i="19"/>
  <c r="N6" i="19"/>
  <c r="N16" i="19"/>
  <c r="AC14" i="1"/>
  <c r="AL16" i="19"/>
  <c r="T16" i="19"/>
  <c r="AG24" i="19" l="1"/>
  <c r="O44" i="19"/>
  <c r="O24" i="19"/>
  <c r="AM14" i="19"/>
  <c r="AG34" i="19"/>
  <c r="O34" i="19"/>
  <c r="AA44" i="19"/>
  <c r="O14" i="19"/>
  <c r="AA54" i="19"/>
  <c r="U14" i="19"/>
  <c r="AM44" i="19"/>
  <c r="AA34" i="19"/>
  <c r="AM24" i="19"/>
  <c r="AM54" i="19"/>
  <c r="AG14" i="19"/>
  <c r="AM34" i="19"/>
  <c r="U54" i="19"/>
  <c r="AG44" i="19"/>
  <c r="AA24" i="19"/>
  <c r="AG54" i="19"/>
  <c r="U34" i="19"/>
  <c r="U24" i="19"/>
  <c r="AC63" i="1"/>
  <c r="AA14" i="19"/>
  <c r="O54" i="19"/>
  <c r="U44" i="19"/>
  <c r="U43" i="19"/>
  <c r="U13" i="19"/>
  <c r="AM53" i="19"/>
  <c r="AA53" i="19"/>
  <c r="AA43" i="19"/>
  <c r="O53" i="19"/>
  <c r="O23" i="19"/>
  <c r="O13" i="19"/>
  <c r="AG43" i="19"/>
  <c r="U33" i="19"/>
  <c r="U23" i="19"/>
  <c r="AM13" i="19"/>
  <c r="AM23" i="19"/>
  <c r="AG13" i="19"/>
  <c r="AA23" i="19"/>
  <c r="AG33" i="19"/>
  <c r="AA33" i="19"/>
  <c r="AM33" i="19"/>
  <c r="AA13" i="19"/>
  <c r="AC57" i="1"/>
  <c r="AG23" i="19"/>
  <c r="U53" i="19"/>
  <c r="AG53" i="19"/>
  <c r="O43" i="19"/>
  <c r="AM43" i="19"/>
  <c r="O33" i="19"/>
  <c r="AF54" i="19"/>
  <c r="AL34" i="19"/>
  <c r="AF34" i="19"/>
  <c r="AL14" i="19"/>
  <c r="AF44" i="19"/>
  <c r="T44" i="19"/>
  <c r="N14" i="19"/>
  <c r="N44" i="19"/>
  <c r="T24" i="19"/>
  <c r="N24" i="19"/>
  <c r="AL44" i="19"/>
  <c r="N34" i="19"/>
  <c r="Z44" i="19"/>
  <c r="Z24" i="19"/>
  <c r="T14" i="19"/>
  <c r="N54" i="19"/>
  <c r="T34" i="19"/>
  <c r="Z14" i="19"/>
  <c r="AF24" i="19"/>
  <c r="AF14" i="19"/>
  <c r="Z54" i="19"/>
  <c r="AL54" i="19"/>
  <c r="T54" i="19"/>
  <c r="AL24" i="19"/>
  <c r="Z34" i="19"/>
  <c r="AC62" i="1"/>
  <c r="AF53" i="19"/>
  <c r="T43" i="19"/>
  <c r="Z53" i="19"/>
  <c r="N43" i="19"/>
  <c r="T23" i="19"/>
  <c r="AF43" i="19"/>
  <c r="Z13" i="19"/>
  <c r="Z43" i="19"/>
  <c r="AF23" i="19"/>
  <c r="AL13" i="19"/>
  <c r="Z23" i="19"/>
  <c r="AL43" i="19"/>
  <c r="AF13" i="19"/>
  <c r="AL23" i="19"/>
  <c r="N13" i="19"/>
  <c r="T33" i="19"/>
  <c r="AL53" i="19"/>
  <c r="N23" i="19"/>
  <c r="N53" i="19"/>
  <c r="AF33" i="19"/>
  <c r="N33" i="19"/>
  <c r="AC56" i="1"/>
  <c r="T53" i="19"/>
  <c r="AL33" i="19"/>
  <c r="T13" i="19"/>
  <c r="Z33" i="19"/>
  <c r="Z47" i="19"/>
  <c r="T7" i="19"/>
  <c r="AL37" i="19"/>
  <c r="T17" i="19"/>
  <c r="Z17" i="19"/>
  <c r="AF7" i="19"/>
  <c r="AF37" i="19"/>
  <c r="N17" i="19"/>
  <c r="AF27" i="19"/>
  <c r="AC20" i="1"/>
  <c r="AF47" i="19"/>
  <c r="AL47" i="19"/>
  <c r="T27" i="19"/>
  <c r="Z37" i="19"/>
  <c r="T37" i="19"/>
  <c r="N37" i="19"/>
  <c r="N47" i="19"/>
  <c r="Z27" i="19"/>
  <c r="AL7" i="19"/>
  <c r="AL17" i="19"/>
  <c r="AF17" i="19"/>
  <c r="AL27" i="19"/>
  <c r="N27" i="19"/>
  <c r="N7" i="19"/>
  <c r="Z7" i="19"/>
  <c r="T47" i="19"/>
  <c r="O20" i="19"/>
  <c r="AM40" i="19"/>
  <c r="O30" i="19"/>
  <c r="AM50" i="19"/>
  <c r="AA50" i="19"/>
  <c r="AM30" i="19"/>
  <c r="AM10" i="19"/>
  <c r="AM20" i="19"/>
  <c r="O50" i="19"/>
  <c r="U30" i="19"/>
  <c r="AA10" i="19"/>
  <c r="U40" i="19"/>
  <c r="O40" i="19"/>
  <c r="U20" i="19"/>
  <c r="AC39" i="1"/>
  <c r="AG40" i="19"/>
  <c r="AG50" i="19"/>
  <c r="U50" i="19"/>
  <c r="AA30" i="19"/>
  <c r="AG10" i="19"/>
  <c r="AA40" i="19"/>
  <c r="AG20" i="19"/>
  <c r="AA20" i="19"/>
  <c r="U10" i="19"/>
  <c r="AG30" i="19"/>
  <c r="O10" i="19"/>
  <c r="AG37" i="19"/>
  <c r="AG47" i="19"/>
  <c r="U7" i="19"/>
  <c r="AM47" i="19"/>
  <c r="U27" i="19"/>
  <c r="O37" i="19"/>
  <c r="O17" i="19"/>
  <c r="AA7" i="19"/>
  <c r="AA47" i="19"/>
  <c r="O27" i="19"/>
  <c r="U37" i="19"/>
  <c r="AM17" i="19"/>
  <c r="AM37" i="19"/>
  <c r="AG27" i="19"/>
  <c r="AM7" i="19"/>
  <c r="AG7" i="19"/>
  <c r="AC21" i="1"/>
  <c r="AA17" i="19"/>
  <c r="O7" i="19"/>
  <c r="AA37" i="19"/>
  <c r="AA27" i="19"/>
  <c r="AM27" i="19"/>
  <c r="U17" i="19"/>
  <c r="U47" i="19"/>
  <c r="AG17" i="19"/>
  <c r="O47" i="19"/>
  <c r="Z40" i="19"/>
  <c r="AC38" i="1"/>
  <c r="T10" i="19"/>
  <c r="AF10" i="19"/>
  <c r="T20" i="19"/>
  <c r="N30" i="19"/>
  <c r="Z20" i="19"/>
  <c r="AF50" i="19"/>
  <c r="T50" i="19"/>
  <c r="AL30" i="19"/>
  <c r="T40" i="19"/>
  <c r="AF40" i="19"/>
  <c r="AF30" i="19"/>
  <c r="N50" i="19"/>
  <c r="AL40" i="19"/>
  <c r="AL20" i="19"/>
  <c r="Z10" i="19"/>
  <c r="AF20" i="19"/>
  <c r="N10" i="19"/>
  <c r="Z50" i="19"/>
  <c r="AL50" i="19"/>
  <c r="N40" i="19"/>
  <c r="T30" i="19"/>
  <c r="Z30" i="19"/>
  <c r="AL10" i="19"/>
  <c r="N20" i="19"/>
  <c r="B223" i="13"/>
  <c r="B222" i="13"/>
  <c r="K40" i="1" l="1"/>
  <c r="L40" i="1" s="1"/>
  <c r="K28" i="1"/>
  <c r="L28" i="1" s="1"/>
  <c r="K16" i="1"/>
  <c r="L16" i="1" s="1"/>
  <c r="K22" i="1"/>
  <c r="L22" i="1" s="1"/>
  <c r="K52" i="1"/>
  <c r="L52" i="1" s="1"/>
  <c r="K10" i="1"/>
  <c r="L10" i="1" s="1"/>
  <c r="K46" i="1"/>
  <c r="L46" i="1" s="1"/>
  <c r="K34" i="1"/>
  <c r="L34" i="1" s="1"/>
  <c r="K64" i="1"/>
  <c r="L64" i="1" s="1"/>
  <c r="K58" i="1"/>
  <c r="L58" i="1" s="1"/>
  <c r="J42" i="18" l="1"/>
  <c r="AB18" i="18"/>
  <c r="AH34" i="18"/>
  <c r="P10" i="18"/>
  <c r="V34" i="18"/>
  <c r="P42" i="18"/>
  <c r="AH18" i="18"/>
  <c r="J10" i="18"/>
  <c r="AH42" i="18"/>
  <c r="AB26" i="18"/>
  <c r="AH26" i="18"/>
  <c r="V26" i="18"/>
  <c r="J34" i="18"/>
  <c r="AB34" i="18"/>
  <c r="AB10" i="18"/>
  <c r="J18" i="18"/>
  <c r="N46" i="1"/>
  <c r="P18" i="18"/>
  <c r="AB42" i="18"/>
  <c r="J26" i="18"/>
  <c r="AH10" i="18"/>
  <c r="V18" i="18"/>
  <c r="V42" i="18"/>
  <c r="P26" i="18"/>
  <c r="V10" i="18"/>
  <c r="M46" i="1"/>
  <c r="P34" i="18"/>
  <c r="L16" i="18"/>
  <c r="R24" i="18"/>
  <c r="L8" i="18"/>
  <c r="R32" i="18"/>
  <c r="AJ16" i="18"/>
  <c r="R8" i="18"/>
  <c r="AD24" i="18"/>
  <c r="AJ32" i="18"/>
  <c r="AD8" i="18"/>
  <c r="X40" i="18"/>
  <c r="L24" i="18"/>
  <c r="N34" i="1"/>
  <c r="L32" i="18"/>
  <c r="X8" i="18"/>
  <c r="AD32" i="18"/>
  <c r="M34" i="1"/>
  <c r="R40" i="18"/>
  <c r="L40" i="18"/>
  <c r="X16" i="18"/>
  <c r="X24" i="18"/>
  <c r="X32" i="18"/>
  <c r="AJ40" i="18"/>
  <c r="R16" i="18"/>
  <c r="AD40" i="18"/>
  <c r="AJ8" i="18"/>
  <c r="AJ24" i="18"/>
  <c r="AD16" i="18"/>
  <c r="P14" i="18"/>
  <c r="V14" i="18"/>
  <c r="AH14" i="18"/>
  <c r="AH38" i="18"/>
  <c r="J14" i="18"/>
  <c r="M10" i="1"/>
  <c r="AB10" i="1" s="1"/>
  <c r="AB22" i="18"/>
  <c r="V30" i="18"/>
  <c r="AB14" i="18"/>
  <c r="P38" i="18"/>
  <c r="P22" i="18"/>
  <c r="J30" i="18"/>
  <c r="AB6" i="18"/>
  <c r="J38" i="18"/>
  <c r="AH6" i="18"/>
  <c r="V6" i="18"/>
  <c r="P6" i="18"/>
  <c r="AB38" i="18"/>
  <c r="J6" i="18"/>
  <c r="P30" i="18"/>
  <c r="AH22" i="18"/>
  <c r="AH30" i="18"/>
  <c r="J22" i="18"/>
  <c r="V38" i="18"/>
  <c r="N10" i="1"/>
  <c r="V22" i="18"/>
  <c r="AB30" i="18"/>
  <c r="X42" i="18"/>
  <c r="AD34" i="18"/>
  <c r="AD10" i="18"/>
  <c r="AD26" i="18"/>
  <c r="L42" i="18"/>
  <c r="L26" i="18"/>
  <c r="X18" i="18"/>
  <c r="R18" i="18"/>
  <c r="AJ10" i="18"/>
  <c r="AD42" i="18"/>
  <c r="AJ34" i="18"/>
  <c r="R26" i="18"/>
  <c r="M52" i="1"/>
  <c r="L18" i="18"/>
  <c r="X34" i="18"/>
  <c r="R34" i="18"/>
  <c r="L34" i="18"/>
  <c r="AJ42" i="18"/>
  <c r="R10" i="18"/>
  <c r="AJ26" i="18"/>
  <c r="R42" i="18"/>
  <c r="X26" i="18"/>
  <c r="AJ18" i="18"/>
  <c r="N52" i="1"/>
  <c r="X10" i="18"/>
  <c r="AD18" i="18"/>
  <c r="L10" i="18"/>
  <c r="T14" i="18"/>
  <c r="AL38" i="18"/>
  <c r="N14" i="18"/>
  <c r="AF14" i="18"/>
  <c r="T38" i="18"/>
  <c r="T22" i="18"/>
  <c r="AL14" i="18"/>
  <c r="N22" i="18"/>
  <c r="AF22" i="18"/>
  <c r="N6" i="18"/>
  <c r="AF6" i="18"/>
  <c r="AF38" i="18"/>
  <c r="N38" i="18"/>
  <c r="AL30" i="18"/>
  <c r="AL22" i="18"/>
  <c r="T6" i="18"/>
  <c r="AF30" i="18"/>
  <c r="Z22" i="18"/>
  <c r="T30" i="18"/>
  <c r="AL6" i="18"/>
  <c r="Z14" i="18"/>
  <c r="Z38" i="18"/>
  <c r="Z6" i="18"/>
  <c r="N22" i="1"/>
  <c r="Z30" i="18"/>
  <c r="N30" i="18"/>
  <c r="M22" i="1"/>
  <c r="AB22" i="1" s="1"/>
  <c r="AA22" i="1" s="1"/>
  <c r="X6" i="18"/>
  <c r="AJ30" i="18"/>
  <c r="R22" i="18"/>
  <c r="AD6" i="18"/>
  <c r="L6" i="18"/>
  <c r="R30" i="18"/>
  <c r="X22" i="18"/>
  <c r="L14" i="18"/>
  <c r="AD38" i="18"/>
  <c r="N16" i="1"/>
  <c r="AD22" i="18"/>
  <c r="M16" i="1"/>
  <c r="AB16" i="1" s="1"/>
  <c r="AA16" i="1" s="1"/>
  <c r="L30" i="18"/>
  <c r="R38" i="18"/>
  <c r="AJ14" i="18"/>
  <c r="R14" i="18"/>
  <c r="AD30" i="18"/>
  <c r="AJ38" i="18"/>
  <c r="AJ22" i="18"/>
  <c r="X30" i="18"/>
  <c r="AJ6" i="18"/>
  <c r="L38" i="18"/>
  <c r="AD14" i="18"/>
  <c r="X38" i="18"/>
  <c r="L22" i="18"/>
  <c r="R6" i="18"/>
  <c r="X14" i="18"/>
  <c r="Z42" i="18"/>
  <c r="T18" i="18"/>
  <c r="AF34" i="18"/>
  <c r="AF42" i="18"/>
  <c r="N42" i="18"/>
  <c r="Z18" i="18"/>
  <c r="AL10" i="18"/>
  <c r="AL26" i="18"/>
  <c r="M58" i="1"/>
  <c r="AF26" i="18"/>
  <c r="Z10" i="18"/>
  <c r="N18" i="18"/>
  <c r="T26" i="18"/>
  <c r="AF10" i="18"/>
  <c r="N26" i="18"/>
  <c r="AL18" i="18"/>
  <c r="N10" i="18"/>
  <c r="AF18" i="18"/>
  <c r="Z26" i="18"/>
  <c r="AL34" i="18"/>
  <c r="T10" i="18"/>
  <c r="N58" i="1"/>
  <c r="AL42" i="18"/>
  <c r="N34" i="18"/>
  <c r="T34" i="18"/>
  <c r="T42" i="18"/>
  <c r="Z34" i="18"/>
  <c r="J40" i="18"/>
  <c r="AB40" i="18"/>
  <c r="AH32" i="18"/>
  <c r="AB24" i="18"/>
  <c r="J16" i="18"/>
  <c r="P32" i="18"/>
  <c r="V24" i="18"/>
  <c r="P24" i="18"/>
  <c r="P16" i="18"/>
  <c r="P40" i="18"/>
  <c r="V32" i="18"/>
  <c r="V8" i="18"/>
  <c r="AH24" i="18"/>
  <c r="AH8" i="18"/>
  <c r="N28" i="1"/>
  <c r="J8" i="18"/>
  <c r="AB32" i="18"/>
  <c r="AB8" i="18"/>
  <c r="J24" i="18"/>
  <c r="J32" i="18"/>
  <c r="P8" i="18"/>
  <c r="AH16" i="18"/>
  <c r="M28" i="1"/>
  <c r="AB16" i="18"/>
  <c r="V40" i="18"/>
  <c r="AH40" i="18"/>
  <c r="V16" i="18"/>
  <c r="AH12" i="18"/>
  <c r="J20" i="18"/>
  <c r="J44" i="18"/>
  <c r="AB28" i="18"/>
  <c r="P28" i="18"/>
  <c r="N64" i="1"/>
  <c r="P12" i="18"/>
  <c r="J28" i="18"/>
  <c r="AH20" i="18"/>
  <c r="P44" i="18"/>
  <c r="AB12" i="18"/>
  <c r="P36" i="18"/>
  <c r="AB44" i="18"/>
  <c r="V44" i="18"/>
  <c r="V12" i="18"/>
  <c r="V28" i="18"/>
  <c r="AH44" i="18"/>
  <c r="P20" i="18"/>
  <c r="AH28" i="18"/>
  <c r="V36" i="18"/>
  <c r="V20" i="18"/>
  <c r="AB20" i="18"/>
  <c r="AB36" i="18"/>
  <c r="J12" i="18"/>
  <c r="AH36" i="18"/>
  <c r="J36" i="18"/>
  <c r="M64" i="1"/>
  <c r="AB64" i="1" s="1"/>
  <c r="AA64" i="1" s="1"/>
  <c r="AF32" i="18"/>
  <c r="AL40" i="18"/>
  <c r="Z40" i="18"/>
  <c r="AL8" i="18"/>
  <c r="AF8" i="18"/>
  <c r="AL24" i="18"/>
  <c r="N16" i="18"/>
  <c r="Z16" i="18"/>
  <c r="T24" i="18"/>
  <c r="N32" i="18"/>
  <c r="T8" i="18"/>
  <c r="Z32" i="18"/>
  <c r="Z8" i="18"/>
  <c r="N24" i="18"/>
  <c r="T32" i="18"/>
  <c r="T16" i="18"/>
  <c r="AF40" i="18"/>
  <c r="N40" i="18"/>
  <c r="AL16" i="18"/>
  <c r="AL32" i="18"/>
  <c r="Z24" i="18"/>
  <c r="N8" i="18"/>
  <c r="M40" i="1"/>
  <c r="N40" i="1"/>
  <c r="AF24" i="18"/>
  <c r="T40" i="18"/>
  <c r="AF16" i="18"/>
  <c r="V28" i="19" l="1"/>
  <c r="J8" i="19"/>
  <c r="V38" i="19"/>
  <c r="AB38" i="19"/>
  <c r="P8" i="19"/>
  <c r="P48" i="19"/>
  <c r="AC22" i="1"/>
  <c r="AH38" i="19"/>
  <c r="AB18" i="19"/>
  <c r="J18" i="19"/>
  <c r="AH8" i="19"/>
  <c r="V8" i="19"/>
  <c r="AH18" i="19"/>
  <c r="J38" i="19"/>
  <c r="P18" i="19"/>
  <c r="J48" i="19"/>
  <c r="AB8" i="19"/>
  <c r="P38" i="19"/>
  <c r="AB28" i="19"/>
  <c r="AH28" i="19"/>
  <c r="V48" i="19"/>
  <c r="AB48" i="19"/>
  <c r="AH48" i="19"/>
  <c r="V18" i="19"/>
  <c r="J28" i="19"/>
  <c r="P28" i="19"/>
  <c r="AB11" i="1"/>
  <c r="AA11" i="1" s="1"/>
  <c r="AA10" i="1"/>
  <c r="AB12" i="1"/>
  <c r="AA12" i="1" s="1"/>
  <c r="V25" i="19"/>
  <c r="V45" i="19"/>
  <c r="J15" i="19"/>
  <c r="AB45" i="19"/>
  <c r="AH25" i="19"/>
  <c r="AH55" i="19"/>
  <c r="AB15" i="19"/>
  <c r="P15" i="19"/>
  <c r="P45" i="19"/>
  <c r="V15" i="19"/>
  <c r="J35" i="19"/>
  <c r="AH45" i="19"/>
  <c r="J25" i="19"/>
  <c r="AB35" i="19"/>
  <c r="P35" i="19"/>
  <c r="AH15" i="19"/>
  <c r="V35" i="19"/>
  <c r="J55" i="19"/>
  <c r="AB55" i="19"/>
  <c r="AC64" i="1"/>
  <c r="AB25" i="19"/>
  <c r="J45" i="19"/>
  <c r="P25" i="19"/>
  <c r="AH35" i="19"/>
  <c r="V55" i="19"/>
  <c r="P55" i="19"/>
  <c r="V47" i="19"/>
  <c r="AB7" i="19"/>
  <c r="AH17" i="19"/>
  <c r="J37" i="19"/>
  <c r="P17" i="19"/>
  <c r="P7" i="19"/>
  <c r="J47" i="19"/>
  <c r="AC16" i="1"/>
  <c r="V17" i="19"/>
  <c r="AH27" i="19"/>
  <c r="V27" i="19"/>
  <c r="AB37" i="19"/>
  <c r="AH47" i="19"/>
  <c r="AB47" i="19"/>
  <c r="J7" i="19"/>
  <c r="AH7" i="19"/>
  <c r="J27" i="19"/>
  <c r="P37" i="19"/>
  <c r="P47" i="19"/>
  <c r="V7" i="19"/>
  <c r="AB17" i="19"/>
  <c r="AB27" i="19"/>
  <c r="AH37" i="19"/>
  <c r="J17" i="19"/>
  <c r="P27" i="19"/>
  <c r="V37" i="19"/>
  <c r="AJ46" i="19" l="1"/>
  <c r="X36" i="19"/>
  <c r="AC12" i="1"/>
  <c r="R16" i="19"/>
  <c r="AD46" i="19"/>
  <c r="R6" i="19"/>
  <c r="X46" i="19"/>
  <c r="AJ16" i="19"/>
  <c r="X6" i="19"/>
  <c r="L36" i="19"/>
  <c r="AJ6" i="19"/>
  <c r="X26" i="19"/>
  <c r="L16" i="19"/>
  <c r="X16" i="19"/>
  <c r="AD36" i="19"/>
  <c r="AJ36" i="19"/>
  <c r="AJ26" i="19"/>
  <c r="R46" i="19"/>
  <c r="R26" i="19"/>
  <c r="L46" i="19"/>
  <c r="AD26" i="19"/>
  <c r="AD6" i="19"/>
  <c r="R36" i="19"/>
  <c r="AD16" i="19"/>
  <c r="L26" i="19"/>
  <c r="L6" i="19"/>
  <c r="P16" i="19"/>
  <c r="P6" i="19"/>
  <c r="AH6" i="19"/>
  <c r="V46" i="19"/>
  <c r="AH46" i="19"/>
  <c r="AB46" i="19"/>
  <c r="J6" i="19"/>
  <c r="P46" i="19"/>
  <c r="AB26" i="19"/>
  <c r="AB16" i="19"/>
  <c r="AH26" i="19"/>
  <c r="J16" i="19"/>
  <c r="AB6" i="19"/>
  <c r="V26" i="19"/>
  <c r="AH36" i="19"/>
  <c r="P26" i="19"/>
  <c r="J36" i="19"/>
  <c r="V16" i="19"/>
  <c r="V36" i="19"/>
  <c r="AC10" i="1"/>
  <c r="AB36" i="19"/>
  <c r="P36" i="19"/>
  <c r="AH16" i="19"/>
  <c r="J26" i="19"/>
  <c r="V6" i="19"/>
  <c r="J46" i="19"/>
  <c r="W36" i="19"/>
  <c r="AC36" i="19"/>
  <c r="K16" i="19"/>
  <c r="K26" i="19"/>
  <c r="K46" i="19"/>
  <c r="AI46" i="19"/>
  <c r="AC46" i="19"/>
  <c r="Q46" i="19"/>
  <c r="AC26" i="19"/>
  <c r="AC16" i="19"/>
  <c r="W16" i="19"/>
  <c r="K36" i="19"/>
  <c r="Q26" i="19"/>
  <c r="W46" i="19"/>
  <c r="AC11" i="1"/>
  <c r="Q6" i="19"/>
  <c r="K6" i="19"/>
  <c r="Q16" i="19"/>
  <c r="W26" i="19"/>
  <c r="AI6" i="19"/>
  <c r="AI16" i="19"/>
  <c r="Q36" i="19"/>
  <c r="W6" i="19"/>
  <c r="AI36" i="19"/>
  <c r="AI26" i="19"/>
  <c r="AC6" i="19"/>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<sst xmlns="http://schemas.openxmlformats.org/spreadsheetml/2006/main" count="362" uniqueCount="236">
  <si>
    <t xml:space="preserve">Referencia </t>
  </si>
  <si>
    <t>Descripción del Riesgo</t>
  </si>
  <si>
    <t>Impacto</t>
  </si>
  <si>
    <t>Causa Inmediata</t>
  </si>
  <si>
    <t>Probabilidad</t>
  </si>
  <si>
    <t>%</t>
  </si>
  <si>
    <t>Alta</t>
  </si>
  <si>
    <t>Mayor</t>
  </si>
  <si>
    <t>Atributos</t>
  </si>
  <si>
    <t>Manual</t>
  </si>
  <si>
    <t>Automático</t>
  </si>
  <si>
    <t>No. Control</t>
  </si>
  <si>
    <t>Afectación</t>
  </si>
  <si>
    <t>Tipo</t>
  </si>
  <si>
    <t>Preventivo</t>
  </si>
  <si>
    <t>Detectivo</t>
  </si>
  <si>
    <t>Correctivo</t>
  </si>
  <si>
    <t>Implementación</t>
  </si>
  <si>
    <t>Documentación</t>
  </si>
  <si>
    <t>Documentado</t>
  </si>
  <si>
    <t>Sin Documentar</t>
  </si>
  <si>
    <t>Frecuencia</t>
  </si>
  <si>
    <t>Continua</t>
  </si>
  <si>
    <t>Aleatoria</t>
  </si>
  <si>
    <t>Evidencia</t>
  </si>
  <si>
    <t>Registro Sustancial</t>
  </si>
  <si>
    <t>Registro Material</t>
  </si>
  <si>
    <t>Sin registro</t>
  </si>
  <si>
    <t>Calificación</t>
  </si>
  <si>
    <t>Tratamiento</t>
  </si>
  <si>
    <t>Reducir</t>
  </si>
  <si>
    <t>Aceptar</t>
  </si>
  <si>
    <t>Evitar</t>
  </si>
  <si>
    <t>Probabilidad Inherente</t>
  </si>
  <si>
    <t>Plan de Acción</t>
  </si>
  <si>
    <t>Responsable</t>
  </si>
  <si>
    <t>Fecha Implementación</t>
  </si>
  <si>
    <t>Seguimiento</t>
  </si>
  <si>
    <t>Fecha Seguimiento</t>
  </si>
  <si>
    <t>Estado</t>
  </si>
  <si>
    <t>Finalizado</t>
  </si>
  <si>
    <t>En curso</t>
  </si>
  <si>
    <t>Causa Raíz</t>
  </si>
  <si>
    <t>Proceso:</t>
  </si>
  <si>
    <t>Alcance:</t>
  </si>
  <si>
    <t>Impacto 
Inherente</t>
  </si>
  <si>
    <t>Probabilidad Residual Final</t>
  </si>
  <si>
    <t>Impacto Residual Final</t>
  </si>
  <si>
    <t>Zona de Riesgo Inherente</t>
  </si>
  <si>
    <t>Zona de Riesgo Final</t>
  </si>
  <si>
    <t>Clasificación del Riesgo</t>
  </si>
  <si>
    <t>Muy Baja</t>
  </si>
  <si>
    <t>Frecuencia de la Actividad</t>
  </si>
  <si>
    <t>Baja</t>
  </si>
  <si>
    <t>Muy Alta</t>
  </si>
  <si>
    <t>Tabla Criterios para definir el nivel de probabilidad</t>
  </si>
  <si>
    <t>Afectación Económica (o presupuestal)</t>
  </si>
  <si>
    <t>Pérdida Reputacional</t>
  </si>
  <si>
    <t>Afectación menor a 10 SMLMV .</t>
  </si>
  <si>
    <t xml:space="preserve">Menor-40% </t>
  </si>
  <si>
    <t>Moderado 60%</t>
  </si>
  <si>
    <t>Mayor 80%</t>
  </si>
  <si>
    <t>Catastrófico 100%</t>
  </si>
  <si>
    <t>Tabla Criterios para definir el nivel de impacto</t>
  </si>
  <si>
    <t>Características</t>
  </si>
  <si>
    <t>Descripción</t>
  </si>
  <si>
    <t>Peso</t>
  </si>
  <si>
    <t>Atributos de Eficiencia</t>
  </si>
  <si>
    <t>Va hacia las causas del riesgo, aseguran el resultado final esperado.</t>
  </si>
  <si>
    <t>Detecta que algo ocurre y devuelve el proceso a los controles preventivos.
Se pueden generar reprocesos.</t>
  </si>
  <si>
    <t>Dado que permiten reducir el impacto de la materialización del riesgo, tienen un costo en su implementación.</t>
  </si>
  <si>
    <t>Son actividades de procesamiento o validación de información que se ejecutan por un sistema y/o aplicativo de manera automática sin la intervención de personas para su realización.</t>
  </si>
  <si>
    <t>Controles que son ejecutados por una persona., tiene implícito el error humano.</t>
  </si>
  <si>
    <t>Controles que están documentados en el proceso, ya sea en manuales, procedimientos, flujogramas o cualquier otro documento propio del proceso.</t>
  </si>
  <si>
    <t>-</t>
  </si>
  <si>
    <t>Identifica a los controles que pese a que se ejecutan en el proceso no se encuentran documentados en ningún documento propio del proceso</t>
  </si>
  <si>
    <t>Este atributo identifica a los controles que se ejecutan siempre que se realiza la actividad originadora del riesgo.</t>
  </si>
  <si>
    <t>Este atributo identifica a los controles que no siempre se ejecutan cuando se realiza la actividad originadora del riesgo</t>
  </si>
  <si>
    <t>Tabla Atributos de para el diseño del control</t>
  </si>
  <si>
    <t>Extremo</t>
  </si>
  <si>
    <t>Alto</t>
  </si>
  <si>
    <t>Moderado</t>
  </si>
  <si>
    <t>Bajo</t>
  </si>
  <si>
    <t>Insignificante</t>
  </si>
  <si>
    <t>Menor</t>
  </si>
  <si>
    <t>Catastrófico</t>
  </si>
  <si>
    <t>Plan de accion (solo para la opción reducir)</t>
  </si>
  <si>
    <t>Criterios de impacto</t>
  </si>
  <si>
    <t>Criterios</t>
  </si>
  <si>
    <t>Pérdida_Reputacional</t>
  </si>
  <si>
    <t>Afectación Económica o presupuestal</t>
  </si>
  <si>
    <t>Afectación_Económica_o_presupuestal</t>
  </si>
  <si>
    <t>Observación de criterio</t>
  </si>
  <si>
    <t xml:space="preserve">Entre 10 y 50 SMLMV </t>
  </si>
  <si>
    <t xml:space="preserve">Entre 50 y 100 SMLMV </t>
  </si>
  <si>
    <t xml:space="preserve">Entre 100 y 500 SMLMV </t>
  </si>
  <si>
    <t xml:space="preserve">Mayor a 500 SMLMV </t>
  </si>
  <si>
    <t>El riesgo afecta la imagen de alguna área de la organización</t>
  </si>
  <si>
    <t>El riesgo afecta la imagen de la entidad internamente, de conocimiento general, nivel interno, de junta dircetiva y accionistas y/o de provedores</t>
  </si>
  <si>
    <t>El riesgo afecta la imagen de de la entidad con efecto publicitario sostenido a nivel de sector administrativo, nivel departamental o municipal</t>
  </si>
  <si>
    <t>El riesgo afecta la imagen de la entidad con algunos usuarios de relevancia frente al logro de los objetivos</t>
  </si>
  <si>
    <t>Leve 20%</t>
  </si>
  <si>
    <t>La actividad que conlleva el riesgo se ejecuta como máximos 2 veces por año</t>
  </si>
  <si>
    <t>La actividad que conlleva el riesgo se ejecuta de 3 a 24 veces por año</t>
  </si>
  <si>
    <t>La actividad que conlleva el riesgo se ejecuta de 24 a 500 veces por año</t>
  </si>
  <si>
    <t>La actividad que conlleva el riesgo se ejecuta mínimo 500 veces al año y máximo 5000 veces por año</t>
  </si>
  <si>
    <t>La actividad que conlleva el riesgo se ejecuta más de 5000 veces por año</t>
  </si>
  <si>
    <t>Media</t>
  </si>
  <si>
    <t>Catastrófico
100%</t>
  </si>
  <si>
    <t>Mayor
80%</t>
  </si>
  <si>
    <t>Moderado
60%</t>
  </si>
  <si>
    <t>Menor
40%</t>
  </si>
  <si>
    <t>Leve
20%</t>
  </si>
  <si>
    <t>Muy Baja
20%</t>
  </si>
  <si>
    <t>Baja
40%</t>
  </si>
  <si>
    <t>Alta
80%</t>
  </si>
  <si>
    <t>Muy Alta
100%</t>
  </si>
  <si>
    <t>Media
60%</t>
  </si>
  <si>
    <t>El riesgo afecta la imagen de la entidad a nivel nacional, con efecto publicitarios sostenible a nivel país</t>
  </si>
  <si>
    <t>Con Registro</t>
  </si>
  <si>
    <t>Sin Registro</t>
  </si>
  <si>
    <t>El control no deja registro de la ejecución del control</t>
  </si>
  <si>
    <t>El control deja un registro que permite evidenciar la ejecución del control</t>
  </si>
  <si>
    <t>Ejecucion y Administracion de procesos</t>
  </si>
  <si>
    <t>Fraude Externo</t>
  </si>
  <si>
    <t>Fraude Interno</t>
  </si>
  <si>
    <t>Fallas Tecnologicas</t>
  </si>
  <si>
    <t>Relaciones Laborales</t>
  </si>
  <si>
    <t>Usuarios, productos y practicas , organizacionales</t>
  </si>
  <si>
    <t>Daños Activos Fisicos</t>
  </si>
  <si>
    <t>Objetivo:</t>
  </si>
  <si>
    <r>
      <rPr>
        <b/>
        <sz val="11"/>
        <color theme="9" tint="-0.249977111117893"/>
        <rFont val="Arial Narrow"/>
        <family val="2"/>
      </rPr>
      <t xml:space="preserve">*Nota: </t>
    </r>
    <r>
      <rPr>
        <sz val="11"/>
        <color theme="1"/>
        <rFont val="Arial Narrow"/>
        <family val="2"/>
      </rPr>
      <t>La columna referencia se sugiere para mantener el consecutivo de riesgos, así el riesgo salga del mapa no existirá otro riesgo con el mismo número. Una entidad puede ir en el riesgo 150 pero tener 70 riesgos, lo que permite llevar una traza de los riesgos. Esta información la debe administrar la Oficina Asesora de Planeación o Gerencia de Riesgos.</t>
    </r>
  </si>
  <si>
    <t>Reputacional</t>
  </si>
  <si>
    <t>Económico</t>
  </si>
  <si>
    <t>Económico y Reputacional</t>
  </si>
  <si>
    <t>Frecuencia con la cual se realiza la actividad</t>
  </si>
  <si>
    <t>Reducir (mitigar)</t>
  </si>
  <si>
    <t>Reducir (compartir)</t>
  </si>
  <si>
    <t>Probabilidad Residual</t>
  </si>
  <si>
    <t>Identificación del riesgo</t>
  </si>
  <si>
    <t>Análisis del riesgo inherente</t>
  </si>
  <si>
    <t>Evaluación del riesgo - Valoración de los controles</t>
  </si>
  <si>
    <t>Evaluación del riesgo - Nivel del riesgo residual</t>
  </si>
  <si>
    <t>Fuente:  Adaptado de Curso Riesgo Operativo Universidad del Rosario por Dirección de Gestión y Desempeño Institucional de Función Pública,  2020.</t>
  </si>
  <si>
    <t xml:space="preserve">Formato Mapa Riesgos </t>
  </si>
  <si>
    <t>Subcriterios</t>
  </si>
  <si>
    <t xml:space="preserve">     Afectación menor a 10 SMLMV .</t>
  </si>
  <si>
    <t>❌</t>
  </si>
  <si>
    <t>✔</t>
  </si>
  <si>
    <t xml:space="preserve">     Entre 50 y 100 SMLMV </t>
  </si>
  <si>
    <t xml:space="preserve">     Entre 10 y 50 SMLMV </t>
  </si>
  <si>
    <t xml:space="preserve">     Entre 100 y 500 SMLMV </t>
  </si>
  <si>
    <t xml:space="preserve">     Mayor a 500 SMLMV </t>
  </si>
  <si>
    <t xml:space="preserve">     El riesgo afecta la imagen de alguna área de la organización</t>
  </si>
  <si>
    <t xml:space="preserve">     El riesgo afecta la imagen de la entidad internamente, de conocimiento general, nivel interno, de junta dircetiva y accionistas y/o de provedores</t>
  </si>
  <si>
    <t xml:space="preserve">     El riesgo afecta la imagen de la entidad con algunos usuarios de relevancia frente al logro de los objetivos</t>
  </si>
  <si>
    <t xml:space="preserve">     El riesgo afecta la imagen de de la entidad con efecto publicitario sostenido a nivel de sector administrativo, nivel departamental o municipal</t>
  </si>
  <si>
    <t xml:space="preserve">     El riesgo afecta la imagen de la entidad a nivel nacional, con efecto publicitarios sostenible a nivel país</t>
  </si>
  <si>
    <t xml:space="preserve">Afectación menor a 10 SMLMV </t>
  </si>
  <si>
    <r>
      <rPr>
        <b/>
        <sz val="12"/>
        <color theme="9" tint="-0.249977111117893"/>
        <rFont val="Arial Narrow"/>
        <family val="2"/>
      </rPr>
      <t>*Nota 1:</t>
    </r>
    <r>
      <rPr>
        <sz val="12"/>
        <color theme="1"/>
        <rFont val="Arial Narrow"/>
        <family val="2"/>
      </rPr>
      <t xml:space="preserve"> Los atributos de formalización se recogerán de manera informativa, con el fin de conocer el entorno del control y complementar el análisis con elementos cualitativos; éstos no tienen una incidencia directa en su efectividad. </t>
    </r>
  </si>
  <si>
    <t xml:space="preserve"> Matriz de Calor Residual</t>
  </si>
  <si>
    <t>Matriz de Calor Inherente</t>
  </si>
  <si>
    <r>
      <rPr>
        <b/>
        <sz val="12"/>
        <color theme="9" tint="-0.249977111117893"/>
        <rFont val="Arial Narrow"/>
        <family val="2"/>
      </rPr>
      <t>*</t>
    </r>
    <r>
      <rPr>
        <b/>
        <sz val="12"/>
        <rFont val="Arial Narrow"/>
        <family val="2"/>
      </rPr>
      <t>Atributos de</t>
    </r>
    <r>
      <rPr>
        <b/>
        <sz val="12"/>
        <color theme="9" tint="-0.249977111117893"/>
        <rFont val="Arial Narrow"/>
        <family val="2"/>
      </rPr>
      <t xml:space="preserve"> </t>
    </r>
    <r>
      <rPr>
        <b/>
        <sz val="12"/>
        <color rgb="FF000000"/>
        <rFont val="Arial Narrow"/>
        <family val="2"/>
      </rPr>
      <t>Formalización</t>
    </r>
  </si>
  <si>
    <t>Descripción del Control</t>
  </si>
  <si>
    <t>Orientaciones Generales</t>
  </si>
  <si>
    <t>Columna</t>
  </si>
  <si>
    <t>Matriz Mapa de Riesgos</t>
  </si>
  <si>
    <t>Referencia</t>
  </si>
  <si>
    <t xml:space="preserve">Permite definir unl consecutivo de riesgos.
Una entidad puede ir en el riesgo 150, pero tener 70 riesgos, lo que permite llevar una traza de los riesgos. Esta información la debe administrar la oficina asesora de planeación o gerencia de riesgos.  Cuando un el riesgo salga del mapa no existirá otro riesgo con el mismo número. </t>
  </si>
  <si>
    <r>
      <t xml:space="preserve">Antes de iniciar con el diligenciamiento de la información en la matriz, se requiere haber avanzado en el análisis del </t>
    </r>
    <r>
      <rPr>
        <b/>
        <sz val="11"/>
        <rFont val="Arial Narrow"/>
        <family val="2"/>
      </rPr>
      <t>proceso, su objetivo, alcance, actividades clave</t>
    </r>
    <r>
      <rPr>
        <sz val="11"/>
        <rFont val="Arial Narrow"/>
        <family val="2"/>
      </rPr>
      <t xml:space="preserve">, considere los lineamientos establecidos en el </t>
    </r>
    <r>
      <rPr>
        <b/>
        <sz val="11"/>
        <color theme="9" tint="-0.249977111117893"/>
        <rFont val="Arial Narrow"/>
        <family val="2"/>
      </rPr>
      <t>Paso 2: identificación del riesgo</t>
    </r>
    <r>
      <rPr>
        <sz val="11"/>
        <rFont val="Arial Narrow"/>
        <family val="2"/>
      </rPr>
      <t xml:space="preserve">, donde se explica ampliamente las bases para adelanter este análisis.
Así mismo, considere en el </t>
    </r>
    <r>
      <rPr>
        <b/>
        <sz val="11"/>
        <color theme="9" tint="-0.249977111117893"/>
        <rFont val="Arial Narrow"/>
        <family val="2"/>
      </rPr>
      <t>Paso 3: valoración del riesgo</t>
    </r>
    <r>
      <rPr>
        <sz val="11"/>
        <rFont val="Arial Narrow"/>
        <family val="2"/>
      </rPr>
      <t xml:space="preserve"> los lineamientos para definir el No. de veces que se hace la actividad con la cual se relaciona el riesgo y su impacto en términos económicos o reputacionales. En este mismo paso se analizan los controles que deben responder a los atributos de eficiencia e informativos.
</t>
    </r>
    <r>
      <rPr>
        <b/>
        <sz val="11"/>
        <color theme="9" tint="-0.249977111117893"/>
        <rFont val="Arial Narrow"/>
        <family val="2"/>
      </rPr>
      <t>NOTA:</t>
    </r>
    <r>
      <rPr>
        <sz val="11"/>
        <rFont val="Arial Narrow"/>
        <family val="2"/>
      </rPr>
      <t xml:space="preserve"> Si lo considera pertinente, es posible agregar hojas de trabajo adicionales al presente formato que permitan incluir la traza de estos análisis.</t>
    </r>
  </si>
  <si>
    <t>Frecuencia con la cual se lleva a cabo la actividad</t>
  </si>
  <si>
    <t>Utilice la lista de despligue que se encuentra parametrizada, le aparecerán las opciones: i)Daños Activos Fisicos, ii)Ejecucion y Administracion de procesos, iii)Fallas Tecnologicas, iv)Fraude Externo, v)Fraude Interno, vi)Relaciones Laborales, vii)Usuarios, productos y practicas organizacionales.</t>
  </si>
  <si>
    <t>Defina el # de veces que se ejecuta la actividad durante el año, (Recuerde la probabilidad e ocurrencia del riesgo se defien como el No. de veces que se pasa por el punto de riesgo en el periodo de 1 año). La matriz automáticamente hará el cálculo para el nivel de probabilidad inherente (Columnas H-I)</t>
  </si>
  <si>
    <t>Criterios de Impacto</t>
  </si>
  <si>
    <t>Utilice la lista de despligue que se encuentra parametrizada, le aparecerán las opciones de la tabla de Impacto en la Hoja 6 del presente documento. La matriz automáticamente hará el cálculo para el nivel de impacto inherente (Columnas L-M)</t>
  </si>
  <si>
    <t>Teniendo en cuenta que ingresó la información de PROBABILIDAD e IMPACTO, la matriz automáticamente hará el cálculo para la zona de riesgo inherente (Columna N)</t>
  </si>
  <si>
    <r>
      <t xml:space="preserve">Recuerde que el control se define como la medida que permite reducir o mitigar un riesgo. Defina el control (es) que atacan la causa raíz del riesgo, considere la estructura explicada en la guía: </t>
    </r>
    <r>
      <rPr>
        <b/>
        <sz val="9"/>
        <color theme="9" tint="-0.249977111117893"/>
        <rFont val="Arial Narrow"/>
        <family val="2"/>
      </rPr>
      <t>Responsable de ejecutar el control + Acción + Complemento</t>
    </r>
  </si>
  <si>
    <t>Esta casilla no se diligencia, depende de la selección en la columna R.</t>
  </si>
  <si>
    <t>Utilice la lista de despligue que se encuentra parametrizada, le aparecerán las opciones: i)Preventivo, ii)Detectivo, iii)Correctivo.</t>
  </si>
  <si>
    <t>Utilice la lista de despligue que se encuentra parametrizada, le aparecerán las opciones: i)Automático, ii)Manual.</t>
  </si>
  <si>
    <t xml:space="preserve">La matriz automáticamente hará el cálculo para el control analizado (Columna T) </t>
  </si>
  <si>
    <r>
      <t xml:space="preserve">ATRIBUTOS EFICIENCIA
</t>
    </r>
    <r>
      <rPr>
        <sz val="9"/>
        <rFont val="Arial Narrow"/>
        <family val="2"/>
      </rPr>
      <t>Tipo</t>
    </r>
  </si>
  <si>
    <r>
      <t xml:space="preserve">ATRIBUTOS EFICIENCIA
</t>
    </r>
    <r>
      <rPr>
        <sz val="9"/>
        <rFont val="Arial Narrow"/>
        <family val="2"/>
      </rPr>
      <t>Implementación</t>
    </r>
  </si>
  <si>
    <r>
      <t xml:space="preserve">ATRIBUTOS EFICIENCIA
</t>
    </r>
    <r>
      <rPr>
        <sz val="9"/>
        <rFont val="Arial Narrow"/>
        <family val="2"/>
      </rPr>
      <t>Calificación</t>
    </r>
  </si>
  <si>
    <r>
      <t xml:space="preserve">ATRIBUTOS INFORMATIVOS
</t>
    </r>
    <r>
      <rPr>
        <sz val="9"/>
        <rFont val="Arial Narrow"/>
        <family val="2"/>
      </rPr>
      <t>Documentación</t>
    </r>
  </si>
  <si>
    <t>Utilice la lista de despligue que se encuentra parametrizada, le aparecerán las opciones: i)Documentado, ii)Sin documentar.</t>
  </si>
  <si>
    <r>
      <t xml:space="preserve">ATRIBUTOS INFORMATIVOS
</t>
    </r>
    <r>
      <rPr>
        <sz val="9"/>
        <rFont val="Arial Narrow"/>
        <family val="2"/>
      </rPr>
      <t>Frecuencia</t>
    </r>
  </si>
  <si>
    <t>Utilice la lista de despligue que se encuentra parametrizada, le aparecerán las opciones: i)Continua, ii)Aleatoria.</t>
  </si>
  <si>
    <r>
      <t xml:space="preserve">ATRIBUTOS INFORMATIVOS
</t>
    </r>
    <r>
      <rPr>
        <sz val="9"/>
        <rFont val="Arial Narrow"/>
        <family val="2"/>
      </rPr>
      <t>Registro</t>
    </r>
  </si>
  <si>
    <t>Utilice la lista de despligue que se encuentra parametrizada, le aparecerán las opciones: i)Con Registro, ii) Sin Registro.</t>
  </si>
  <si>
    <t>Evaluación del Nivel de Riesgo - Nivel de Riesgo Residual</t>
  </si>
  <si>
    <r>
      <t>La matriz automáticamente hará el cálculo, acorde con el control o controles definidos con sus atributos analizados, lo que permitirá establecer el</t>
    </r>
    <r>
      <rPr>
        <b/>
        <sz val="9"/>
        <color theme="9" tint="-0.249977111117893"/>
        <rFont val="Arial Narrow"/>
        <family val="2"/>
      </rPr>
      <t xml:space="preserve"> nivel de riesgo inherente</t>
    </r>
    <r>
      <rPr>
        <sz val="9"/>
        <rFont val="Arial Narrow"/>
        <family val="2"/>
      </rPr>
      <t xml:space="preserve"> (Columnas Y- Z- AA -AB- AC).</t>
    </r>
  </si>
  <si>
    <t>Utilice la lista de despligue que se encuentra parametrizada, le aparecerán las opciones: i)Aceptar, ii)Evitar, iii)Reducir (compartir), iv)Reducir (mitigar).</t>
  </si>
  <si>
    <t xml:space="preserve">Esta casilla dependerá del tratamiento establecido, si es Aceptar no se requieren acciones adicionales, en caso de escoger Reducir (mitigar) se deben diligenciar las acciones que se adelantarán como complemento a los controles establecidos, no necesariamente son controles adicionales. Para Reducir (compartir), es viable diligenciar la acción que deriva de esta (ejemplo póliza seguros, terceración), indicando información relevante. </t>
  </si>
  <si>
    <r>
      <t xml:space="preserve">Plan de Acción
</t>
    </r>
    <r>
      <rPr>
        <sz val="9"/>
        <rFont val="Arial Narrow"/>
        <family val="2"/>
      </rPr>
      <t xml:space="preserve">Responsable, fecha implementación, fecha seguimiento, seguimiento. </t>
    </r>
  </si>
  <si>
    <t>Utilice la lista de despligue que se encuentra parametrizada, le aparecerán las opciones: i)Finalizado, ii)En curso, la selección en este caso dependerá de las acciones del plan que se hayan establecido en cada caso.</t>
  </si>
  <si>
    <t>Proceso</t>
  </si>
  <si>
    <t>Objetivo</t>
  </si>
  <si>
    <t>Alcance</t>
  </si>
  <si>
    <t>Diligencie el objetivo del proceso.</t>
  </si>
  <si>
    <t>Diligencie el alcance del proceso.</t>
  </si>
  <si>
    <t>Diligencie el nombre del proceso al cual se le identificarán y valorarán los riesgos.</t>
  </si>
  <si>
    <r>
      <t xml:space="preserve">El archivo contiene las siguientes hojas:
-   </t>
    </r>
    <r>
      <rPr>
        <b/>
        <sz val="11"/>
        <rFont val="Arial Narrow"/>
        <family val="2"/>
      </rPr>
      <t>Hoja 1 Instructivo</t>
    </r>
    <r>
      <rPr>
        <sz val="10"/>
        <rFont val="Arial Narrow"/>
        <family val="2"/>
      </rPr>
      <t xml:space="preserve">
 -  </t>
    </r>
    <r>
      <rPr>
        <b/>
        <sz val="11"/>
        <rFont val="Arial Narrow"/>
        <family val="2"/>
      </rPr>
      <t xml:space="preserve">Hoja 2 Mapa Final: </t>
    </r>
    <r>
      <rPr>
        <sz val="10"/>
        <rFont val="Arial Narrow"/>
        <family val="2"/>
      </rPr>
      <t>Encontrará la totalidad de la estructura para la identificación y valoración de los riesgos por proceso, programa o proyecto, acorde con el nivel de desagregación que la entidad considere necesaria.</t>
    </r>
  </si>
  <si>
    <t>Descripción - Lineamientos para el diligenciamiento</t>
  </si>
  <si>
    <r>
      <t xml:space="preserve"> -</t>
    </r>
    <r>
      <rPr>
        <sz val="11"/>
        <rFont val="Arial Narrow"/>
        <family val="2"/>
      </rPr>
      <t xml:space="preserve"> </t>
    </r>
    <r>
      <rPr>
        <b/>
        <sz val="11"/>
        <rFont val="Arial Narrow"/>
        <family val="2"/>
      </rPr>
      <t xml:space="preserve"> Hoja 3 Matriz de Calor Inherente: </t>
    </r>
    <r>
      <rPr>
        <sz val="11"/>
        <rFont val="Arial Narrow"/>
        <family val="2"/>
      </rPr>
      <t xml:space="preserve"> 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</si>
  <si>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4 Matriz de Calor Residual: </t>
    </r>
    <r>
      <rPr>
        <sz val="11"/>
        <rFont val="Arial Narrow"/>
        <family val="2"/>
      </rPr>
      <t>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</si>
  <si>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5 Tabla de probabilidad: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</si>
  <si>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6 Tabla de Impacto: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</si>
  <si>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7 Tabla de Valoración de Controles: </t>
    </r>
    <r>
      <rPr>
        <sz val="11"/>
        <rFont val="Arial Narrow"/>
        <family val="2"/>
      </rPr>
      <t>Tabla referente para todos los cálculos (no se diligencia)</t>
    </r>
  </si>
  <si>
    <r>
      <t xml:space="preserve">Teniendo en cuenta que con la expedición del Decreto 1499 de 2017 “Por medio del cual se modifica el Decreto 1083 de 2015, Decreto Único Reglamentario del Sector Función Pública, en lo relacionado con el Sistema de Gestión establecido en el artículo 133 de la Ley 1753 de 2015”, se crea un solo Sistema de Gestión y se alinea con el Sistema de Control Interno, hoy todas las entidades públicas requieren actualizar y/o implementar el Modelo Integrado de Planeación y Gestión MIPG, modelo que incorpora el Modelo Estándar de Control Interno MECI a través de la 7a dimensión del mismo.  En este marco general, el proceso de administración del riesgo es un esfuerzo conjunto entre la Alta Dirección y los servidores en todos sus niveles, ejercicio que inicia con la formulación de la política de Administración del Riesgo, la cual incluye los niveles de responsabilidad frente al seguimiento y evaluación, aspectos que deberán definirse acorde con el Esquema de Líneas de Defensa vinculado a la Dimensión 7.
Teniendo en cuenta lo anterior y dada la necesidad de las entidades frente a la estructuración de los mapas de riesgos, como herramienta fundamental frente a la gestión del riesgo, el presente formato desarrolla un esquema completo acorde con los contenidos metodológicos de la </t>
    </r>
    <r>
      <rPr>
        <b/>
        <sz val="10"/>
        <color theme="9" tint="-0.249977111117893"/>
        <rFont val="Arial Narrow"/>
        <family val="2"/>
      </rPr>
      <t>Guía para la Administración del Riesgo y el diseño de controles V5</t>
    </r>
    <r>
      <rPr>
        <sz val="10"/>
        <rFont val="Arial Narrow"/>
        <family val="2"/>
      </rPr>
      <t>. El formato cuenta con celdas parametrizadas y permite contar con los respectivos mapas de calor para riesgo inherente y riesgo residual.</t>
    </r>
  </si>
  <si>
    <t>Analice las consecuencias que puede ocasionar a la organización la materialización del riesgo, redacte de la forma más concreta posible.</t>
  </si>
  <si>
    <t>Circunstancias bajo las cuales se presenta el riesgo, es la situación más evidente frente al riesgo, redacte de la forma más concreta posible.</t>
  </si>
  <si>
    <t>Causa  principal  o básica, corresponde a las razones por la cuales se puede presentar  el riesgo, redacte de la forma más concreta posible.</t>
  </si>
  <si>
    <r>
      <t xml:space="preserve">Consolida o resume los análisis sobre impacto + causa inmediata + causa raíz, permitiendo contar con una redacción clara y concreta del riesgo indentificado. Tenga en cuenta la estructura de alto nivel establecida en al guía, inicia con </t>
    </r>
    <r>
      <rPr>
        <b/>
        <sz val="9"/>
        <color theme="9" tint="-0.249977111117893"/>
        <rFont val="Arial Narrow"/>
        <family val="2"/>
      </rPr>
      <t>POSIBILIDAD DE + Impacto para la entidad (Qué) + Causa Inmediata (Cómo) + Causa Raíz (Por qué)</t>
    </r>
  </si>
  <si>
    <t xml:space="preserve">Talento Humano </t>
  </si>
  <si>
    <t xml:space="preserve">Gestionar y desarrollar el proceso de Talento humano del ITFIP, cumpliendo todas las normas constitucionales, legales y reglamentarias en materia de novedad de personal, de tal forma que la misión y la visión de la entidad se cumpla a través de funcionarios comprometidos y competentes, para lo cual se ejecutaran programas que fortalezcan sus aptitudes, valores, habilidades y destrezas que a la vez generen un clima organizacional óptimo. </t>
  </si>
  <si>
    <t xml:space="preserve">
Posibilidad de que se incumplan los objetivos del PIC para la vigencia. 
</t>
  </si>
  <si>
    <t xml:space="preserve">No lograr los objetivos del PIC lo que ocasionaría hallazgos de los entes de control, además que el presupuesto asignado no cumpliría con el objetivo para el cual fue creado. </t>
  </si>
  <si>
    <t xml:space="preserve">1. Programación de capacitaciones sin tener en cuenta los recursos presupuestales
2. Los líderes de los procesos no gestionen las capacitaciones programadas en el PIC
</t>
  </si>
  <si>
    <t>Seguimiento trimestral del avance y cumplimiento de los proyectos de aprendizaje</t>
  </si>
  <si>
    <t xml:space="preserve">Preparar el diagnóstico e insumos que requiera el PIC que cumpla con las necesidades de la realidad Institucional y con el presupuesto asignado a través de la trazabilidad del área encargada.   </t>
  </si>
  <si>
    <t>Lider de Talento Humano</t>
  </si>
  <si>
    <t>Posible incumplimiento en la implementacion y aplicación del SG-SST</t>
  </si>
  <si>
    <t xml:space="preserve">Incumplimiento en los términos establecidos por la normatividad vigente del decreto 1072 de 2015 para la implementación del SG-SST. </t>
  </si>
  <si>
    <t xml:space="preserve">1. Falta de cultura preventiva por parte de los funcionarios para lograr la total implementación del SG-SST
2. Poco presupuesto asignado para la ejecución de las actividades del SG-SST
</t>
  </si>
  <si>
    <t xml:space="preserve">Resoluciones de los Estandares minimos exigidos por el Ministerio de Trabajo en las diferentes fases de su implmentación. </t>
  </si>
  <si>
    <t>Revisión de los estandares mínimos del SG-SST con el apoyo de la ARL para darlos a conocer y generar cultura preventiva a través de capacitaciones a los Directivos, comites, brigadistas y funcionarios.</t>
  </si>
  <si>
    <t xml:space="preserve">Se evidencia registros de asistencia de la reunión de revisión del avance de los estandares de SG-SST con el acompañamiento de la ARL. De igual manera se evidencia correos electronicos enviados por el equipo de trabajo de Salud Ocupacional socializando los estanderes mínimos de Salud y seguridad en el trabajo. </t>
  </si>
  <si>
    <t>Posible incumplimento de la obligación de suscripción, seguimiento y evaluación de los acuerdos de gestion en el personal directivo de conformidad con la ley 909/2004 y demas directrices del DAFP</t>
  </si>
  <si>
    <t xml:space="preserve">1. Falta de personal encargado para el cumplimiento de esta actividad. </t>
  </si>
  <si>
    <t xml:space="preserve">Falta de control y seguimiento de los acuerdos de gestión lo que ocasionaría una evaluación negativa en el FURAG de la vigencia, además de posibles hallazgos por parte de los entes de control. </t>
  </si>
  <si>
    <t xml:space="preserve">Seguimiento trimestral de los avances de los acuerdos de gestión en el personal directivo. </t>
  </si>
  <si>
    <t>Implementación de la guía metodológica para la gestión de rendimiento de los gerentes Públicos (Acuerdos de Gestión) del DAFP</t>
  </si>
  <si>
    <t>Se evidencia los acuerdos de gestión suscritos entre el Rector con los Vicerrectores y Decanos, aplicando la nueva guia metodologica de gestión de rendimiento de los Gerentes Públicos del DAFP con sus repectivos seguimientos y los acuerdos de gestión.</t>
  </si>
  <si>
    <t>Todos los procesos</t>
  </si>
  <si>
    <t>Se evidencia el Informe del diagnóstico de necesidades de capacitación para el Plan Institucional de Capacitación con el respectivo presupuesto de la vigencia 2022 el cual fue aprobada por la comisión de personal administrativo, se evidencia el Plan Institucional de Capacitación de los procesos y la ejecución de los proyectos de capacitación de los procesos, los cuales deben reportar a la oficina de Talento Humano para indicadores y estadísticas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</si>
</sst>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9" x14ac:knownFonts="1">
    <font>
      <sz val="11"/>
      <color theme="1"/>
      <name val="Calibri"/>
      <family val="2"/>
      <scheme val="minor"/>
    </font>
    <font>
      <sz val="11"/>
      <color theme="1"/>
      <name val="Arial Narrow"/>
      <family val="2"/>
    </font>
    <font>
      <sz val="11"/>
      <name val="Arial Narrow"/>
      <family val="2"/>
    </font>
    <font>
      <sz val="10"/>
      <color rgb="FF000000"/>
      <name val="Arial Narrow"/>
      <family val="2"/>
    </font>
    <font>
      <b/>
      <sz val="11"/>
      <color theme="1"/>
      <name val="Arial Narrow"/>
      <family val="2"/>
    </font>
    <font>
      <sz val="10"/>
      <color theme="1"/>
      <name val="Calibri"/>
      <family val="2"/>
      <scheme val="minor"/>
    </font>
    <font>
      <sz val="10"/>
      <color theme="1"/>
      <name val="Arial Narrow"/>
      <family val="2"/>
    </font>
    <font>
      <b/>
      <sz val="11"/>
      <color theme="9" tint="-0.249977111117893"/>
      <name val="Arial Narrow"/>
      <family val="2"/>
    </font>
    <font>
      <sz val="14"/>
      <color theme="1"/>
      <name val="Arial Narrow"/>
      <family val="2"/>
    </font>
    <font>
      <sz val="18"/>
      <name val="Arial"/>
      <family val="2"/>
    </font>
    <font>
      <b/>
      <sz val="20"/>
      <color rgb="FF000000"/>
      <name val="Arial Narrow"/>
      <family val="2"/>
    </font>
    <font>
      <sz val="20"/>
      <color rgb="FF000000"/>
      <name val="Arial Narrow"/>
      <family val="2"/>
    </font>
    <font>
      <sz val="20"/>
      <color rgb="FFFFFFFF"/>
      <name val="Arial Narrow"/>
      <family val="2"/>
    </font>
    <font>
      <sz val="16"/>
      <color rgb="FF000000"/>
      <name val="Arial Narrow"/>
      <family val="2"/>
    </font>
    <font>
      <sz val="11"/>
      <color theme="0"/>
      <name val="Calibri"/>
      <family val="2"/>
      <scheme val="minor"/>
    </font>
    <font>
      <sz val="11"/>
      <color theme="1"/>
      <name val="Calibri"/>
      <family val="2"/>
      <scheme val="minor"/>
    </font>
    <font>
      <sz val="11"/>
      <name val="Calibri"/>
      <family val="2"/>
      <scheme val="minor"/>
    </font>
    <font>
      <sz val="16"/>
      <color theme="1"/>
      <name val="Calibri"/>
      <family val="2"/>
      <scheme val="minor"/>
    </font>
    <font>
      <sz val="28"/>
      <color theme="1"/>
      <name val="Calibri"/>
      <family val="2"/>
      <scheme val="minor"/>
    </font>
    <font>
      <b/>
      <sz val="40"/>
      <color rgb="FF000000"/>
      <name val="Calibri"/>
      <family val="2"/>
    </font>
    <font>
      <b/>
      <sz val="12"/>
      <color rgb="FF000000"/>
      <name val="Calibri"/>
      <family val="2"/>
    </font>
    <font>
      <b/>
      <sz val="28"/>
      <color rgb="FF000000"/>
      <name val="Calibri"/>
      <family val="2"/>
    </font>
    <font>
      <b/>
      <sz val="36"/>
      <color rgb="FF000000"/>
      <name val="Calibri"/>
      <family val="2"/>
    </font>
    <font>
      <sz val="18"/>
      <color theme="1"/>
      <name val="Arial Narrow"/>
      <family val="2"/>
    </font>
    <font>
      <b/>
      <sz val="18"/>
      <color rgb="FF000000"/>
      <name val="Calibri"/>
      <family val="2"/>
    </font>
    <font>
      <b/>
      <sz val="18"/>
      <color theme="1"/>
      <name val="Arial Narrow"/>
      <family val="2"/>
    </font>
    <font>
      <b/>
      <sz val="22"/>
      <color theme="1"/>
      <name val="Arial Narrow"/>
      <family val="2"/>
    </font>
    <font>
      <b/>
      <sz val="14"/>
      <color theme="1"/>
      <name val="Arial Narrow"/>
      <family val="2"/>
    </font>
    <font>
      <sz val="11"/>
      <color rgb="FFFF0000"/>
      <name val="Calibri"/>
      <family val="2"/>
      <scheme val="minor"/>
    </font>
    <font>
      <sz val="16"/>
      <color rgb="FFFF0000"/>
      <name val="Arial Narrow"/>
      <family val="2"/>
    </font>
    <font>
      <sz val="16"/>
      <color rgb="FFFF0000"/>
      <name val="Calibri"/>
      <family val="2"/>
      <scheme val="minor"/>
    </font>
    <font>
      <sz val="11"/>
      <color rgb="FF030303"/>
      <name val="Arial"/>
      <family val="2"/>
    </font>
    <font>
      <sz val="24"/>
      <name val="Arial"/>
      <family val="2"/>
    </font>
    <font>
      <b/>
      <sz val="24"/>
      <color rgb="FF000000"/>
      <name val="Arial Narrow"/>
      <family val="2"/>
    </font>
    <font>
      <sz val="26"/>
      <color rgb="FF000000"/>
      <name val="Arial Narrow"/>
      <family val="2"/>
    </font>
    <font>
      <sz val="26"/>
      <color rgb="FFFFFFFF"/>
      <name val="Arial Narrow"/>
      <family val="2"/>
    </font>
    <font>
      <sz val="12"/>
      <color theme="1"/>
      <name val="Arial Narrow"/>
      <family val="2"/>
    </font>
    <font>
      <sz val="12"/>
      <color theme="1"/>
      <name val="Calibri"/>
      <family val="2"/>
      <scheme val="minor"/>
    </font>
    <font>
      <b/>
      <sz val="12"/>
      <color rgb="FF000000"/>
      <name val="Arial Narrow"/>
      <family val="2"/>
    </font>
    <font>
      <sz val="12"/>
      <color rgb="FF000000"/>
      <name val="Arial Narrow"/>
      <family val="2"/>
    </font>
    <font>
      <b/>
      <sz val="12"/>
      <color theme="9" tint="-0.249977111117893"/>
      <name val="Arial Narrow"/>
      <family val="2"/>
    </font>
    <font>
      <b/>
      <sz val="14"/>
      <color rgb="FF000000"/>
      <name val="Arial Narrow"/>
      <family val="2"/>
    </font>
    <font>
      <sz val="24"/>
      <color theme="1"/>
      <name val="Arial Narrow"/>
      <family val="2"/>
    </font>
    <font>
      <b/>
      <sz val="24"/>
      <color rgb="FF000000"/>
      <name val="Calibri"/>
      <family val="2"/>
    </font>
    <font>
      <b/>
      <sz val="20"/>
      <color theme="1"/>
      <name val="Calibri"/>
      <family val="2"/>
      <scheme val="minor"/>
    </font>
    <font>
      <b/>
      <sz val="12"/>
      <name val="Arial Narrow"/>
      <family val="2"/>
    </font>
    <font>
      <b/>
      <sz val="26"/>
      <color theme="1"/>
      <name val="Arial Narrow"/>
      <family val="2"/>
    </font>
    <font>
      <b/>
      <sz val="9"/>
      <color theme="1"/>
      <name val="Arial Narrow"/>
      <family val="2"/>
    </font>
    <font>
      <sz val="10"/>
      <name val="Arial"/>
      <family val="2"/>
    </font>
    <font>
      <sz val="12"/>
      <name val="Times New Roman"/>
      <family val="1"/>
    </font>
    <font>
      <sz val="10"/>
      <name val="Arial Narrow"/>
      <family val="2"/>
    </font>
    <font>
      <b/>
      <sz val="14"/>
      <name val="Arial Narrow"/>
      <family val="2"/>
    </font>
    <font>
      <b/>
      <u/>
      <sz val="11"/>
      <name val="Arial Narrow"/>
      <family val="2"/>
    </font>
    <font>
      <b/>
      <sz val="11"/>
      <name val="Arial Narrow"/>
      <family val="2"/>
    </font>
    <font>
      <b/>
      <sz val="10"/>
      <name val="Arial Narrow"/>
      <family val="2"/>
    </font>
    <font>
      <b/>
      <sz val="9"/>
      <name val="Arial Narrow"/>
      <family val="2"/>
    </font>
    <font>
      <sz val="9"/>
      <name val="Arial Narrow"/>
      <family val="2"/>
    </font>
    <font>
      <b/>
      <sz val="9"/>
      <color theme="9" tint="-0.249977111117893"/>
      <name val="Arial Narrow"/>
      <family val="2"/>
    </font>
    <font>
      <b/>
      <sz val="10"/>
      <color theme="9" tint="-0.249977111117893"/>
      <name val="Arial Narrow"/>
      <family val="2"/>
    </font>
  </fonts>
  <fills count="1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66"/>
        <bgColor indexed="64"/>
      </patternFill>
    </fill>
    <fill>
      <patternFill patternType="solid">
        <fgColor rgb="FF92D050"/>
        <bgColor indexed="64"/>
      </patternFill>
    </fill>
    <fill>
      <patternFill patternType="solid">
        <fgColor rgb="FFBFBFBF"/>
        <bgColor indexed="64"/>
      </patternFill>
    </fill>
    <fill>
      <patternFill patternType="solid">
        <fgColor rgb="FF00B050"/>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s>
  <borders count="75">
    <border>
      <left/>
      <right/>
      <top/>
      <bottom/>
      <diagonal/>
    </border>
    <border>
      <left style="dotted">
        <color rgb="FFF79646"/>
      </left>
      <right style="dotted">
        <color rgb="FFF79646"/>
      </right>
      <top style="dotted">
        <color rgb="FFF79646"/>
      </top>
      <bottom style="dotted">
        <color rgb="FFF79646"/>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top/>
      <bottom style="dashed">
        <color theme="9" tint="-0.24994659260841701"/>
      </bottom>
      <diagonal/>
    </border>
    <border>
      <left style="dashed">
        <color theme="9" tint="-0.24994659260841701"/>
      </left>
      <right style="dashed">
        <color theme="9" tint="-0.24994659260841701"/>
      </right>
      <top style="dashed">
        <color theme="9" tint="-0.24994659260841701"/>
      </top>
      <bottom/>
      <diagonal/>
    </border>
    <border>
      <left style="dashed">
        <color theme="9" tint="-0.24994659260841701"/>
      </left>
      <right style="dashed">
        <color theme="9" tint="-0.24994659260841701"/>
      </right>
      <top/>
      <bottom style="dashed">
        <color theme="9" tint="-0.24994659260841701"/>
      </bottom>
      <diagonal/>
    </border>
    <border>
      <left style="dashed">
        <color theme="9" tint="-0.24994659260841701"/>
      </left>
      <right/>
      <top style="dashed">
        <color theme="9" tint="-0.24994659260841701"/>
      </top>
      <bottom style="dashed">
        <color theme="9" tint="-0.24994659260841701"/>
      </bottom>
      <diagonal/>
    </border>
    <border>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top/>
      <bottom/>
      <diagonal/>
    </border>
    <border>
      <left/>
      <right/>
      <top style="dashed">
        <color theme="9" tint="-0.24994659260841701"/>
      </top>
      <bottom style="dashed">
        <color theme="9" tint="-0.24994659260841701"/>
      </bottom>
      <diagonal/>
    </border>
    <border>
      <left style="dotted">
        <color rgb="FFF79646"/>
      </left>
      <right style="dotted">
        <color rgb="FFF79646"/>
      </right>
      <top/>
      <bottom style="dotted">
        <color rgb="FFF79646"/>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dashed">
        <color theme="9" tint="-0.24994659260841701"/>
      </left>
      <right/>
      <top style="dashed">
        <color theme="9" tint="-0.24994659260841701"/>
      </top>
      <bottom/>
      <diagonal/>
    </border>
    <border>
      <left/>
      <right/>
      <top style="dashed">
        <color theme="9" tint="-0.24994659260841701"/>
      </top>
      <bottom/>
      <diagonal/>
    </border>
    <border>
      <left/>
      <right style="dashed">
        <color theme="9" tint="-0.24994659260841701"/>
      </right>
      <top style="dashed">
        <color theme="9" tint="-0.24994659260841701"/>
      </top>
      <bottom/>
      <diagonal/>
    </border>
    <border>
      <left/>
      <right/>
      <top/>
      <bottom style="dashed">
        <color theme="9" tint="-0.24994659260841701"/>
      </bottom>
      <diagonal/>
    </border>
    <border>
      <left/>
      <right style="dashed">
        <color theme="9" tint="-0.24994659260841701"/>
      </right>
      <top/>
      <bottom style="dashed">
        <color theme="9" tint="-0.249946592608417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right style="medium">
        <color indexed="64"/>
      </right>
      <top style="thin">
        <color indexed="64"/>
      </top>
      <bottom/>
      <diagonal/>
    </border>
    <border>
      <left style="double">
        <color indexed="64"/>
      </left>
      <right/>
      <top style="double">
        <color indexed="64"/>
      </top>
      <bottom/>
      <diagonal/>
    </border>
    <border>
      <left/>
      <right style="thin">
        <color theme="0"/>
      </right>
      <top style="double">
        <color indexed="64"/>
      </top>
      <bottom/>
      <diagonal/>
    </border>
    <border>
      <left style="thin">
        <color theme="0"/>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double">
        <color indexed="64"/>
      </right>
      <top style="hair">
        <color indexed="64"/>
      </top>
      <bottom style="hair">
        <color indexed="64"/>
      </bottom>
      <diagonal/>
    </border>
    <border>
      <left style="hair">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top style="hair">
        <color indexed="64"/>
      </top>
      <bottom style="hair">
        <color indexed="64"/>
      </bottom>
      <diagonal/>
    </border>
    <border>
      <left/>
      <right style="hair">
        <color indexed="64"/>
      </right>
      <top style="hair">
        <color indexed="64"/>
      </top>
      <bottom style="hair">
        <color indexed="64"/>
      </bottom>
      <diagonal/>
    </border>
    <border>
      <left style="double">
        <color indexed="64"/>
      </left>
      <right/>
      <top style="hair">
        <color indexed="64"/>
      </top>
      <bottom style="double">
        <color indexed="64"/>
      </bottom>
      <diagonal/>
    </border>
    <border>
      <left/>
      <right style="hair">
        <color indexed="64"/>
      </right>
      <top style="hair">
        <color indexed="64"/>
      </top>
      <bottom style="double">
        <color indexed="64"/>
      </bottom>
      <diagonal/>
    </border>
  </borders>
  <cellStyleXfs count="5">
    <xf numFmtId="0" fontId="0" fillId="0" borderId="0"/>
    <xf numFmtId="9" fontId="15" fillId="0" borderId="0" applyFont="0" applyFill="0" applyBorder="0" applyAlignment="0" applyProtection="0"/>
    <xf numFmtId="0" fontId="48" fillId="0" borderId="0"/>
    <xf numFmtId="0" fontId="49" fillId="0" borderId="0"/>
    <xf numFmtId="0" fontId="5" fillId="0" borderId="0"/>
  </cellStyleXfs>
  <cellXfs count="390">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vertical="center"/>
    </xf>
    <xf numFmtId="0" fontId="4" fillId="2" borderId="0" xfId="0" applyFont="1" applyFill="1" applyAlignment="1">
      <alignment horizontal="center" vertical="center"/>
    </xf>
    <xf numFmtId="0" fontId="1" fillId="0" borderId="0" xfId="0" applyFont="1" applyAlignment="1">
      <alignment horizontal="center"/>
    </xf>
    <xf numFmtId="0" fontId="1" fillId="0" borderId="2" xfId="0" applyFont="1" applyBorder="1" applyAlignment="1">
      <alignment horizontal="center" vertical="center"/>
    </xf>
    <xf numFmtId="0" fontId="4" fillId="2" borderId="2" xfId="0" applyFont="1" applyFill="1" applyBorder="1" applyAlignment="1">
      <alignment horizontal="center" vertical="center" textRotation="90"/>
    </xf>
    <xf numFmtId="0" fontId="1" fillId="3" borderId="0" xfId="0" applyFont="1" applyFill="1"/>
    <xf numFmtId="0" fontId="5" fillId="0" borderId="0" xfId="0" applyFont="1"/>
    <xf numFmtId="0" fontId="3" fillId="0" borderId="1" xfId="0" applyFont="1" applyBorder="1" applyAlignment="1">
      <alignment horizontal="left" vertical="center" wrapText="1" indent="1" readingOrder="1"/>
    </xf>
    <xf numFmtId="0" fontId="9" fillId="0" borderId="0" xfId="0" applyFont="1" applyAlignment="1">
      <alignment horizontal="center" vertical="center" wrapText="1"/>
    </xf>
    <xf numFmtId="0" fontId="10" fillId="6" borderId="0" xfId="0" applyFont="1" applyFill="1" applyAlignment="1">
      <alignment horizontal="center" vertical="center" wrapText="1" readingOrder="1"/>
    </xf>
    <xf numFmtId="0" fontId="11" fillId="5" borderId="11" xfId="0" applyFont="1" applyFill="1" applyBorder="1" applyAlignment="1">
      <alignment horizontal="center" vertical="center" wrapText="1" readingOrder="1"/>
    </xf>
    <xf numFmtId="0" fontId="11" fillId="0" borderId="11" xfId="0" applyFont="1" applyBorder="1" applyAlignment="1">
      <alignment horizontal="justify" vertical="center" wrapText="1" readingOrder="1"/>
    </xf>
    <xf numFmtId="9" fontId="11" fillId="0" borderId="11" xfId="0" applyNumberFormat="1" applyFont="1" applyBorder="1" applyAlignment="1">
      <alignment horizontal="center" vertical="center" wrapText="1" readingOrder="1"/>
    </xf>
    <xf numFmtId="0" fontId="11" fillId="7" borderId="1" xfId="0" applyFont="1" applyFill="1" applyBorder="1" applyAlignment="1">
      <alignment horizontal="center" vertical="center" wrapText="1" readingOrder="1"/>
    </xf>
    <xf numFmtId="0" fontId="11" fillId="0" borderId="1" xfId="0" applyFont="1" applyBorder="1" applyAlignment="1">
      <alignment horizontal="justify" vertical="center" wrapText="1" readingOrder="1"/>
    </xf>
    <xf numFmtId="9" fontId="11" fillId="0" borderId="1" xfId="0" applyNumberFormat="1" applyFont="1" applyBorder="1" applyAlignment="1">
      <alignment horizontal="center" vertical="center" wrapText="1" readingOrder="1"/>
    </xf>
    <xf numFmtId="0" fontId="11" fillId="4" borderId="1" xfId="0" applyFont="1" applyFill="1" applyBorder="1" applyAlignment="1">
      <alignment horizontal="center" vertical="center" wrapText="1" readingOrder="1"/>
    </xf>
    <xf numFmtId="0" fontId="11" fillId="8" borderId="1" xfId="0" applyFont="1" applyFill="1" applyBorder="1" applyAlignment="1">
      <alignment horizontal="center" vertical="center" wrapText="1" readingOrder="1"/>
    </xf>
    <xf numFmtId="0" fontId="12" fillId="9" borderId="1" xfId="0" applyFont="1" applyFill="1" applyBorder="1" applyAlignment="1">
      <alignment horizontal="center" vertical="center" wrapText="1" readingOrder="1"/>
    </xf>
    <xf numFmtId="0" fontId="16" fillId="0" borderId="0" xfId="0" applyFont="1"/>
    <xf numFmtId="0" fontId="14" fillId="0" borderId="0" xfId="0" applyFont="1"/>
    <xf numFmtId="0" fontId="4" fillId="0" borderId="0" xfId="0" applyFont="1" applyAlignment="1">
      <alignment horizontal="left" vertical="center"/>
    </xf>
    <xf numFmtId="0" fontId="4" fillId="3" borderId="0" xfId="0" applyFont="1" applyFill="1" applyAlignment="1">
      <alignment horizontal="center" vertical="center"/>
    </xf>
    <xf numFmtId="0" fontId="1" fillId="3" borderId="0" xfId="0" applyFont="1" applyFill="1" applyAlignment="1">
      <alignment vertical="center"/>
    </xf>
    <xf numFmtId="0" fontId="1" fillId="3" borderId="0" xfId="0" applyFont="1" applyFill="1" applyAlignment="1">
      <alignment horizontal="center"/>
    </xf>
    <xf numFmtId="0" fontId="1" fillId="3" borderId="0" xfId="0" applyFont="1" applyFill="1" applyAlignment="1">
      <alignment horizontal="center" vertical="center"/>
    </xf>
    <xf numFmtId="0" fontId="1" fillId="3" borderId="0" xfId="0" applyFont="1" applyFill="1" applyAlignment="1">
      <alignment horizontal="left" vertical="center"/>
    </xf>
    <xf numFmtId="0" fontId="29" fillId="0" borderId="0" xfId="0" applyFont="1" applyFill="1" applyAlignment="1">
      <alignment vertical="center"/>
    </xf>
    <xf numFmtId="0" fontId="30" fillId="0" borderId="0" xfId="0" applyFont="1" applyFill="1"/>
    <xf numFmtId="0" fontId="28" fillId="0" borderId="0" xfId="0" applyFont="1"/>
    <xf numFmtId="0" fontId="0" fillId="0" borderId="0" xfId="0" pivotButton="1"/>
    <xf numFmtId="0" fontId="13" fillId="0" borderId="0" xfId="0" applyFont="1" applyBorder="1" applyAlignment="1">
      <alignment horizontal="justify" vertical="center" wrapText="1" readingOrder="1"/>
    </xf>
    <xf numFmtId="0" fontId="31" fillId="0" borderId="0" xfId="0" applyFont="1"/>
    <xf numFmtId="0" fontId="33" fillId="6" borderId="0" xfId="0" applyFont="1" applyFill="1" applyAlignment="1">
      <alignment horizontal="center" vertical="center" wrapText="1" readingOrder="1"/>
    </xf>
    <xf numFmtId="0" fontId="34" fillId="0" borderId="11" xfId="0" applyFont="1" applyBorder="1" applyAlignment="1">
      <alignment horizontal="justify" vertical="center" wrapText="1" readingOrder="1"/>
    </xf>
    <xf numFmtId="0" fontId="34" fillId="0" borderId="1" xfId="0" applyFont="1" applyBorder="1" applyAlignment="1">
      <alignment horizontal="justify" vertical="center" wrapText="1" readingOrder="1"/>
    </xf>
    <xf numFmtId="0" fontId="34" fillId="5" borderId="11" xfId="0" applyFont="1" applyFill="1" applyBorder="1" applyAlignment="1">
      <alignment horizontal="center" vertical="center" wrapText="1" readingOrder="1"/>
    </xf>
    <xf numFmtId="0" fontId="34" fillId="7" borderId="1" xfId="0" applyFont="1" applyFill="1" applyBorder="1" applyAlignment="1">
      <alignment horizontal="center" vertical="center" wrapText="1" readingOrder="1"/>
    </xf>
    <xf numFmtId="0" fontId="34" fillId="4" borderId="1" xfId="0" applyFont="1" applyFill="1" applyBorder="1" applyAlignment="1">
      <alignment horizontal="center" vertical="center" wrapText="1" readingOrder="1"/>
    </xf>
    <xf numFmtId="0" fontId="34" fillId="8" borderId="1" xfId="0" applyFont="1" applyFill="1" applyBorder="1" applyAlignment="1">
      <alignment horizontal="center" vertical="center" wrapText="1" readingOrder="1"/>
    </xf>
    <xf numFmtId="0" fontId="35" fillId="9" borderId="1" xfId="0" applyFont="1" applyFill="1" applyBorder="1" applyAlignment="1">
      <alignment horizontal="center" vertical="center" wrapText="1" readingOrder="1"/>
    </xf>
    <xf numFmtId="0" fontId="34" fillId="0" borderId="11" xfId="0" applyFont="1" applyBorder="1" applyAlignment="1">
      <alignment horizontal="center" vertical="center" wrapText="1" readingOrder="1"/>
    </xf>
    <xf numFmtId="0" fontId="34" fillId="0" borderId="1" xfId="0" applyFont="1" applyBorder="1" applyAlignment="1">
      <alignment horizontal="center" vertical="center" wrapText="1" readingOrder="1"/>
    </xf>
    <xf numFmtId="0" fontId="20" fillId="11" borderId="12" xfId="0" applyFont="1" applyFill="1" applyBorder="1" applyAlignment="1" applyProtection="1">
      <alignment horizontal="center" vertical="center" wrapText="1" readingOrder="1"/>
      <protection hidden="1"/>
    </xf>
    <xf numFmtId="0" fontId="20" fillId="11" borderId="19" xfId="0" applyFont="1" applyFill="1" applyBorder="1" applyAlignment="1" applyProtection="1">
      <alignment horizontal="center" vertical="center" wrapText="1" readingOrder="1"/>
      <protection hidden="1"/>
    </xf>
    <xf numFmtId="0" fontId="20" fillId="11" borderId="13" xfId="0" applyFont="1" applyFill="1" applyBorder="1" applyAlignment="1" applyProtection="1">
      <alignment horizontal="center" vertical="center" wrapText="1" readingOrder="1"/>
      <protection hidden="1"/>
    </xf>
    <xf numFmtId="0" fontId="20" fillId="12" borderId="12" xfId="0" applyFont="1" applyFill="1" applyBorder="1" applyAlignment="1" applyProtection="1">
      <alignment horizontal="center" wrapText="1" readingOrder="1"/>
      <protection hidden="1"/>
    </xf>
    <xf numFmtId="0" fontId="20" fillId="12" borderId="19" xfId="0" applyFont="1" applyFill="1" applyBorder="1" applyAlignment="1" applyProtection="1">
      <alignment horizontal="center" wrapText="1" readingOrder="1"/>
      <protection hidden="1"/>
    </xf>
    <xf numFmtId="0" fontId="20" fillId="12" borderId="13" xfId="0" applyFont="1" applyFill="1" applyBorder="1" applyAlignment="1" applyProtection="1">
      <alignment horizontal="center" wrapText="1" readingOrder="1"/>
      <protection hidden="1"/>
    </xf>
    <xf numFmtId="0" fontId="20" fillId="11" borderId="14" xfId="0" applyFont="1" applyFill="1" applyBorder="1" applyAlignment="1" applyProtection="1">
      <alignment horizontal="center" vertical="center" wrapText="1" readingOrder="1"/>
      <protection hidden="1"/>
    </xf>
    <xf numFmtId="0" fontId="20" fillId="11" borderId="0" xfId="0" applyFont="1" applyFill="1" applyBorder="1" applyAlignment="1" applyProtection="1">
      <alignment horizontal="center" vertical="center" wrapText="1" readingOrder="1"/>
      <protection hidden="1"/>
    </xf>
    <xf numFmtId="0" fontId="20" fillId="11" borderId="15" xfId="0" applyFont="1" applyFill="1" applyBorder="1" applyAlignment="1" applyProtection="1">
      <alignment horizontal="center" vertical="center" wrapText="1" readingOrder="1"/>
      <protection hidden="1"/>
    </xf>
    <xf numFmtId="0" fontId="20" fillId="12" borderId="14" xfId="0" applyFont="1" applyFill="1" applyBorder="1" applyAlignment="1" applyProtection="1">
      <alignment horizontal="center" wrapText="1" readingOrder="1"/>
      <protection hidden="1"/>
    </xf>
    <xf numFmtId="0" fontId="20" fillId="12" borderId="0" xfId="0" applyFont="1" applyFill="1" applyBorder="1" applyAlignment="1" applyProtection="1">
      <alignment horizontal="center" wrapText="1" readingOrder="1"/>
      <protection hidden="1"/>
    </xf>
    <xf numFmtId="0" fontId="20" fillId="12" borderId="15" xfId="0" applyFont="1" applyFill="1" applyBorder="1" applyAlignment="1" applyProtection="1">
      <alignment horizontal="center" wrapText="1" readingOrder="1"/>
      <protection hidden="1"/>
    </xf>
    <xf numFmtId="0" fontId="20" fillId="11" borderId="0" xfId="0" applyFont="1" applyFill="1" applyAlignment="1" applyProtection="1">
      <alignment horizontal="center" vertical="center" wrapText="1" readingOrder="1"/>
      <protection hidden="1"/>
    </xf>
    <xf numFmtId="0" fontId="20" fillId="11" borderId="16" xfId="0" applyFont="1" applyFill="1" applyBorder="1" applyAlignment="1" applyProtection="1">
      <alignment horizontal="center" vertical="center" wrapText="1" readingOrder="1"/>
      <protection hidden="1"/>
    </xf>
    <xf numFmtId="0" fontId="20" fillId="11" borderId="18" xfId="0" applyFont="1" applyFill="1" applyBorder="1" applyAlignment="1" applyProtection="1">
      <alignment horizontal="center" vertical="center" wrapText="1" readingOrder="1"/>
      <protection hidden="1"/>
    </xf>
    <xf numFmtId="0" fontId="20" fillId="11" borderId="17" xfId="0" applyFont="1" applyFill="1" applyBorder="1" applyAlignment="1" applyProtection="1">
      <alignment horizontal="center" vertical="center" wrapText="1" readingOrder="1"/>
      <protection hidden="1"/>
    </xf>
    <xf numFmtId="0" fontId="20" fillId="12" borderId="16" xfId="0" applyFont="1" applyFill="1" applyBorder="1" applyAlignment="1" applyProtection="1">
      <alignment horizontal="center" wrapText="1" readingOrder="1"/>
      <protection hidden="1"/>
    </xf>
    <xf numFmtId="0" fontId="20" fillId="12" borderId="18" xfId="0" applyFont="1" applyFill="1" applyBorder="1" applyAlignment="1" applyProtection="1">
      <alignment horizontal="center" wrapText="1" readingOrder="1"/>
      <protection hidden="1"/>
    </xf>
    <xf numFmtId="0" fontId="20" fillId="12" borderId="17" xfId="0" applyFont="1" applyFill="1" applyBorder="1" applyAlignment="1" applyProtection="1">
      <alignment horizontal="center" wrapText="1" readingOrder="1"/>
      <protection hidden="1"/>
    </xf>
    <xf numFmtId="0" fontId="20" fillId="13" borderId="12" xfId="0" applyFont="1" applyFill="1" applyBorder="1" applyAlignment="1" applyProtection="1">
      <alignment horizontal="center" wrapText="1" readingOrder="1"/>
      <protection hidden="1"/>
    </xf>
    <xf numFmtId="0" fontId="20" fillId="13" borderId="19" xfId="0" applyFont="1" applyFill="1" applyBorder="1" applyAlignment="1" applyProtection="1">
      <alignment horizontal="center" wrapText="1" readingOrder="1"/>
      <protection hidden="1"/>
    </xf>
    <xf numFmtId="0" fontId="20" fillId="13" borderId="13" xfId="0" applyFont="1" applyFill="1" applyBorder="1" applyAlignment="1" applyProtection="1">
      <alignment horizontal="center" wrapText="1" readingOrder="1"/>
      <protection hidden="1"/>
    </xf>
    <xf numFmtId="0" fontId="20" fillId="13" borderId="14" xfId="0" applyFont="1" applyFill="1" applyBorder="1" applyAlignment="1" applyProtection="1">
      <alignment horizontal="center" wrapText="1" readingOrder="1"/>
      <protection hidden="1"/>
    </xf>
    <xf numFmtId="0" fontId="20" fillId="13" borderId="0" xfId="0" applyFont="1" applyFill="1" applyBorder="1" applyAlignment="1" applyProtection="1">
      <alignment horizontal="center" wrapText="1" readingOrder="1"/>
      <protection hidden="1"/>
    </xf>
    <xf numFmtId="0" fontId="20" fillId="13" borderId="15" xfId="0" applyFont="1" applyFill="1" applyBorder="1" applyAlignment="1" applyProtection="1">
      <alignment horizontal="center" wrapText="1" readingOrder="1"/>
      <protection hidden="1"/>
    </xf>
    <xf numFmtId="0" fontId="20" fillId="13" borderId="16" xfId="0" applyFont="1" applyFill="1" applyBorder="1" applyAlignment="1" applyProtection="1">
      <alignment horizontal="center" wrapText="1" readingOrder="1"/>
      <protection hidden="1"/>
    </xf>
    <xf numFmtId="0" fontId="20" fillId="13" borderId="18" xfId="0" applyFont="1" applyFill="1" applyBorder="1" applyAlignment="1" applyProtection="1">
      <alignment horizontal="center" wrapText="1" readingOrder="1"/>
      <protection hidden="1"/>
    </xf>
    <xf numFmtId="0" fontId="20" fillId="13" borderId="17" xfId="0" applyFont="1" applyFill="1" applyBorder="1" applyAlignment="1" applyProtection="1">
      <alignment horizontal="center" wrapText="1" readingOrder="1"/>
      <protection hidden="1"/>
    </xf>
    <xf numFmtId="0" fontId="20" fillId="5" borderId="12" xfId="0" applyFont="1" applyFill="1" applyBorder="1" applyAlignment="1" applyProtection="1">
      <alignment horizontal="center" wrapText="1" readingOrder="1"/>
      <protection hidden="1"/>
    </xf>
    <xf numFmtId="0" fontId="20" fillId="5" borderId="19" xfId="0" applyFont="1" applyFill="1" applyBorder="1" applyAlignment="1" applyProtection="1">
      <alignment horizontal="center" wrapText="1" readingOrder="1"/>
      <protection hidden="1"/>
    </xf>
    <xf numFmtId="0" fontId="20" fillId="5" borderId="13" xfId="0" applyFont="1" applyFill="1" applyBorder="1" applyAlignment="1" applyProtection="1">
      <alignment horizontal="center" wrapText="1" readingOrder="1"/>
      <protection hidden="1"/>
    </xf>
    <xf numFmtId="0" fontId="20" fillId="5" borderId="14" xfId="0" applyFont="1" applyFill="1" applyBorder="1" applyAlignment="1" applyProtection="1">
      <alignment horizontal="center" wrapText="1" readingOrder="1"/>
      <protection hidden="1"/>
    </xf>
    <xf numFmtId="0" fontId="20" fillId="5" borderId="0" xfId="0" applyFont="1" applyFill="1" applyBorder="1" applyAlignment="1" applyProtection="1">
      <alignment horizontal="center" wrapText="1" readingOrder="1"/>
      <protection hidden="1"/>
    </xf>
    <xf numFmtId="0" fontId="20" fillId="5" borderId="15" xfId="0" applyFont="1" applyFill="1" applyBorder="1" applyAlignment="1" applyProtection="1">
      <alignment horizontal="center" wrapText="1" readingOrder="1"/>
      <protection hidden="1"/>
    </xf>
    <xf numFmtId="0" fontId="20" fillId="5" borderId="16" xfId="0" applyFont="1" applyFill="1" applyBorder="1" applyAlignment="1" applyProtection="1">
      <alignment horizontal="center" wrapText="1" readingOrder="1"/>
      <protection hidden="1"/>
    </xf>
    <xf numFmtId="0" fontId="20" fillId="5" borderId="18" xfId="0" applyFont="1" applyFill="1" applyBorder="1" applyAlignment="1" applyProtection="1">
      <alignment horizontal="center" wrapText="1" readingOrder="1"/>
      <protection hidden="1"/>
    </xf>
    <xf numFmtId="0" fontId="20" fillId="5" borderId="17" xfId="0" applyFont="1" applyFill="1" applyBorder="1" applyAlignment="1" applyProtection="1">
      <alignment horizontal="center" wrapText="1" readingOrder="1"/>
      <protection hidden="1"/>
    </xf>
    <xf numFmtId="0" fontId="24" fillId="13" borderId="19" xfId="0" applyFont="1" applyFill="1" applyBorder="1" applyAlignment="1" applyProtection="1">
      <alignment horizontal="center" wrapText="1" readingOrder="1"/>
      <protection hidden="1"/>
    </xf>
    <xf numFmtId="0" fontId="0" fillId="3" borderId="0" xfId="0" applyFill="1"/>
    <xf numFmtId="0" fontId="50" fillId="3" borderId="51" xfId="2" applyFont="1" applyFill="1" applyBorder="1" applyProtection="1"/>
    <xf numFmtId="0" fontId="50" fillId="3" borderId="52" xfId="2" applyFont="1" applyFill="1" applyBorder="1" applyProtection="1"/>
    <xf numFmtId="0" fontId="50" fillId="3" borderId="53" xfId="2" applyFont="1" applyFill="1" applyBorder="1" applyProtection="1"/>
    <xf numFmtId="0" fontId="17" fillId="3" borderId="0" xfId="0" applyFont="1" applyFill="1" applyAlignment="1">
      <alignment vertical="center"/>
    </xf>
    <xf numFmtId="0" fontId="5" fillId="3" borderId="0" xfId="0" applyFont="1" applyFill="1"/>
    <xf numFmtId="0" fontId="37" fillId="3" borderId="0" xfId="0" applyFont="1" applyFill="1"/>
    <xf numFmtId="0" fontId="38" fillId="3" borderId="34" xfId="0" applyFont="1" applyFill="1" applyBorder="1" applyAlignment="1">
      <alignment horizontal="center" vertical="center" wrapText="1" readingOrder="1"/>
    </xf>
    <xf numFmtId="0" fontId="39" fillId="3" borderId="34" xfId="0" applyFont="1" applyFill="1" applyBorder="1" applyAlignment="1">
      <alignment horizontal="justify" vertical="center" wrapText="1" readingOrder="1"/>
    </xf>
    <xf numFmtId="9" fontId="38" fillId="3" borderId="43" xfId="0" applyNumberFormat="1"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9" fillId="3" borderId="33" xfId="0" applyFont="1" applyFill="1" applyBorder="1" applyAlignment="1">
      <alignment horizontal="justify" vertical="center" wrapText="1" readingOrder="1"/>
    </xf>
    <xf numFmtId="9" fontId="38" fillId="3" borderId="38" xfId="0" applyNumberFormat="1" applyFont="1" applyFill="1" applyBorder="1" applyAlignment="1">
      <alignment horizontal="center" vertical="center" wrapText="1" readingOrder="1"/>
    </xf>
    <xf numFmtId="0" fontId="39" fillId="3" borderId="38"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xf numFmtId="0" fontId="39" fillId="3" borderId="40" xfId="0" applyFont="1" applyFill="1" applyBorder="1" applyAlignment="1">
      <alignment horizontal="justify" vertical="center" wrapText="1" readingOrder="1"/>
    </xf>
    <xf numFmtId="0" fontId="39" fillId="3" borderId="41" xfId="0" applyFont="1" applyFill="1" applyBorder="1" applyAlignment="1">
      <alignment horizontal="center" vertical="center" wrapText="1" readingOrder="1"/>
    </xf>
    <xf numFmtId="0" fontId="47" fillId="3" borderId="0" xfId="0" applyFont="1" applyFill="1"/>
    <xf numFmtId="0" fontId="38" fillId="15" borderId="45" xfId="0" applyFont="1" applyFill="1" applyBorder="1" applyAlignment="1">
      <alignment horizontal="center" vertical="center" wrapText="1" readingOrder="1"/>
    </xf>
    <xf numFmtId="0" fontId="38" fillId="15" borderId="46" xfId="0" applyFont="1" applyFill="1" applyBorder="1" applyAlignment="1">
      <alignment horizontal="center" vertical="center" wrapText="1" readingOrder="1"/>
    </xf>
    <xf numFmtId="0" fontId="14" fillId="3" borderId="0" xfId="0" applyFont="1" applyFill="1"/>
    <xf numFmtId="0" fontId="32" fillId="3" borderId="0" xfId="0" applyFont="1" applyFill="1" applyAlignment="1">
      <alignment horizontal="center" vertical="center" wrapText="1"/>
    </xf>
    <xf numFmtId="0" fontId="13" fillId="3" borderId="0" xfId="0" applyFont="1" applyFill="1" applyBorder="1" applyAlignment="1">
      <alignment horizontal="justify" vertical="center" wrapText="1" readingOrder="1"/>
    </xf>
    <xf numFmtId="0" fontId="4" fillId="3" borderId="0" xfId="0" applyFont="1" applyFill="1" applyAlignment="1">
      <alignment vertical="center"/>
    </xf>
    <xf numFmtId="0" fontId="16" fillId="3" borderId="0" xfId="0" applyFont="1" applyFill="1"/>
    <xf numFmtId="0" fontId="4" fillId="3" borderId="0" xfId="0" applyFont="1" applyFill="1" applyAlignment="1">
      <alignment horizontal="left" vertical="center"/>
    </xf>
    <xf numFmtId="0" fontId="50" fillId="3" borderId="14" xfId="2" applyFont="1" applyFill="1" applyBorder="1" applyProtection="1"/>
    <xf numFmtId="0" fontId="55" fillId="3" borderId="0" xfId="0" applyFont="1" applyFill="1" applyBorder="1" applyAlignment="1" applyProtection="1">
      <alignment horizontal="left" vertical="center" wrapText="1"/>
    </xf>
    <xf numFmtId="0" fontId="56" fillId="3" borderId="0" xfId="0" applyFont="1" applyFill="1" applyBorder="1" applyAlignment="1" applyProtection="1">
      <alignment horizontal="left" vertical="top" wrapText="1"/>
    </xf>
    <xf numFmtId="0" fontId="50" fillId="3" borderId="0" xfId="2" applyFont="1" applyFill="1" applyBorder="1" applyProtection="1"/>
    <xf numFmtId="0" fontId="50" fillId="3" borderId="15" xfId="2" applyFont="1" applyFill="1" applyBorder="1" applyProtection="1"/>
    <xf numFmtId="0" fontId="50" fillId="3" borderId="16" xfId="2" applyFont="1" applyFill="1" applyBorder="1" applyProtection="1"/>
    <xf numFmtId="0" fontId="50" fillId="3" borderId="18" xfId="2" applyFont="1" applyFill="1" applyBorder="1" applyProtection="1"/>
    <xf numFmtId="0" fontId="50" fillId="3" borderId="17" xfId="2" applyFont="1" applyFill="1" applyBorder="1" applyProtection="1"/>
    <xf numFmtId="0" fontId="54" fillId="3" borderId="0" xfId="2" applyFont="1" applyFill="1" applyBorder="1" applyAlignment="1" applyProtection="1">
      <alignment horizontal="left" vertical="center" wrapText="1"/>
    </xf>
    <xf numFmtId="0" fontId="50" fillId="3" borderId="0" xfId="2" applyFont="1" applyFill="1" applyBorder="1" applyAlignment="1" applyProtection="1">
      <alignment horizontal="left" vertical="center" wrapText="1"/>
    </xf>
    <xf numFmtId="0" fontId="50" fillId="3" borderId="0" xfId="2" quotePrefix="1" applyFont="1" applyFill="1" applyBorder="1" applyAlignment="1" applyProtection="1">
      <alignment horizontal="left" vertical="center" wrapText="1"/>
    </xf>
    <xf numFmtId="0" fontId="50" fillId="3" borderId="15" xfId="2" applyFont="1" applyFill="1" applyBorder="1" applyAlignment="1" applyProtection="1"/>
    <xf numFmtId="0" fontId="52" fillId="3" borderId="14" xfId="2" quotePrefix="1" applyFont="1" applyFill="1" applyBorder="1" applyAlignment="1" applyProtection="1">
      <alignment horizontal="left" vertical="top" wrapText="1"/>
    </xf>
    <xf numFmtId="0" fontId="53" fillId="3" borderId="0" xfId="2" quotePrefix="1" applyFont="1" applyFill="1" applyBorder="1" applyAlignment="1" applyProtection="1">
      <alignment horizontal="left" vertical="top" wrapText="1"/>
    </xf>
    <xf numFmtId="0" fontId="53" fillId="3" borderId="15" xfId="2" quotePrefix="1" applyFont="1" applyFill="1" applyBorder="1" applyAlignment="1" applyProtection="1">
      <alignment horizontal="left" vertical="top" wrapText="1"/>
    </xf>
    <xf numFmtId="0" fontId="1" fillId="0" borderId="2" xfId="0" applyFont="1" applyBorder="1" applyAlignment="1" applyProtection="1">
      <alignment horizontal="center" vertical="top"/>
    </xf>
    <xf numFmtId="0" fontId="6" fillId="0" borderId="2" xfId="0" applyFont="1" applyBorder="1" applyAlignment="1" applyProtection="1">
      <alignment horizontal="justify" vertical="top" wrapText="1"/>
      <protection locked="0"/>
    </xf>
    <xf numFmtId="0" fontId="1" fillId="0" borderId="2" xfId="0" applyFont="1" applyBorder="1" applyAlignment="1" applyProtection="1">
      <alignment horizontal="center" vertical="top"/>
      <protection hidden="1"/>
    </xf>
    <xf numFmtId="0" fontId="1" fillId="0" borderId="2" xfId="0" applyFont="1" applyBorder="1" applyAlignment="1" applyProtection="1">
      <alignment horizontal="center" vertical="top" textRotation="90"/>
      <protection locked="0"/>
    </xf>
    <xf numFmtId="9" fontId="1" fillId="0" borderId="2" xfId="0" applyNumberFormat="1" applyFont="1" applyBorder="1" applyAlignment="1" applyProtection="1">
      <alignment horizontal="center" vertical="top"/>
      <protection hidden="1"/>
    </xf>
    <xf numFmtId="164" fontId="1" fillId="0" borderId="2" xfId="1" applyNumberFormat="1" applyFont="1" applyBorder="1" applyAlignment="1">
      <alignment horizontal="center" vertical="top"/>
    </xf>
    <xf numFmtId="0" fontId="4" fillId="0" borderId="2" xfId="0" applyFont="1" applyFill="1" applyBorder="1" applyAlignment="1" applyProtection="1">
      <alignment horizontal="center" vertical="top" textRotation="90" wrapText="1"/>
      <protection hidden="1"/>
    </xf>
    <xf numFmtId="9" fontId="1" fillId="0" borderId="4" xfId="0" applyNumberFormat="1" applyFont="1" applyBorder="1" applyAlignment="1" applyProtection="1">
      <alignment horizontal="center" vertical="top"/>
      <protection hidden="1"/>
    </xf>
    <xf numFmtId="0" fontId="4" fillId="0" borderId="2" xfId="0" applyFont="1" applyBorder="1" applyAlignment="1" applyProtection="1">
      <alignment horizontal="center" vertical="top" textRotation="90"/>
      <protection hidden="1"/>
    </xf>
    <xf numFmtId="0" fontId="1" fillId="0" borderId="4" xfId="0" applyFont="1" applyBorder="1" applyAlignment="1" applyProtection="1">
      <alignment horizontal="center" vertical="top" textRotation="90"/>
      <protection locked="0"/>
    </xf>
    <xf numFmtId="0" fontId="1" fillId="0" borderId="2" xfId="0" applyFont="1" applyBorder="1" applyAlignment="1" applyProtection="1">
      <alignment horizontal="center" vertical="top" wrapText="1"/>
      <protection locked="0"/>
    </xf>
    <xf numFmtId="0" fontId="1" fillId="0" borderId="2" xfId="0" applyFont="1" applyBorder="1" applyAlignment="1" applyProtection="1">
      <alignment horizontal="center" vertical="top"/>
      <protection locked="0"/>
    </xf>
    <xf numFmtId="14" fontId="1" fillId="0" borderId="2" xfId="0" applyNumberFormat="1" applyFont="1" applyBorder="1" applyAlignment="1" applyProtection="1">
      <alignment horizontal="center" vertical="top"/>
      <protection locked="0"/>
    </xf>
    <xf numFmtId="0" fontId="1" fillId="0" borderId="2" xfId="0" applyFont="1" applyBorder="1" applyAlignment="1" applyProtection="1">
      <alignment horizontal="justify" vertical="top"/>
      <protection locked="0"/>
    </xf>
    <xf numFmtId="164" fontId="1" fillId="9" borderId="2" xfId="1" applyNumberFormat="1" applyFont="1" applyFill="1" applyBorder="1" applyAlignment="1">
      <alignment horizontal="center" vertical="top"/>
    </xf>
    <xf numFmtId="0" fontId="56" fillId="3" borderId="64" xfId="2" applyFont="1" applyFill="1" applyBorder="1" applyAlignment="1" applyProtection="1">
      <alignment horizontal="justify" vertical="center" wrapText="1"/>
    </xf>
    <xf numFmtId="0" fontId="56" fillId="3" borderId="65" xfId="2" applyFont="1" applyFill="1" applyBorder="1" applyAlignment="1" applyProtection="1">
      <alignment horizontal="justify" vertical="center" wrapText="1"/>
    </xf>
    <xf numFmtId="0" fontId="55" fillId="3" borderId="71" xfId="0" applyFont="1" applyFill="1" applyBorder="1" applyAlignment="1" applyProtection="1">
      <alignment horizontal="left" vertical="center" wrapText="1"/>
    </xf>
    <xf numFmtId="0" fontId="55" fillId="3" borderId="72" xfId="0" applyFont="1" applyFill="1" applyBorder="1" applyAlignment="1" applyProtection="1">
      <alignment horizontal="left" vertical="center" wrapText="1"/>
    </xf>
    <xf numFmtId="0" fontId="55" fillId="3" borderId="58" xfId="3" applyFont="1" applyFill="1" applyBorder="1" applyAlignment="1" applyProtection="1">
      <alignment horizontal="left" vertical="top" wrapText="1" readingOrder="1"/>
    </xf>
    <xf numFmtId="0" fontId="55" fillId="3" borderId="59" xfId="3" applyFont="1" applyFill="1" applyBorder="1" applyAlignment="1" applyProtection="1">
      <alignment horizontal="left" vertical="top" wrapText="1" readingOrder="1"/>
    </xf>
    <xf numFmtId="0" fontId="56" fillId="3" borderId="60" xfId="2" applyFont="1" applyFill="1" applyBorder="1" applyAlignment="1" applyProtection="1">
      <alignment horizontal="justify" vertical="center" wrapText="1"/>
    </xf>
    <xf numFmtId="0" fontId="56" fillId="3" borderId="61" xfId="2" applyFont="1" applyFill="1" applyBorder="1" applyAlignment="1" applyProtection="1">
      <alignment horizontal="justify" vertical="center" wrapText="1"/>
    </xf>
    <xf numFmtId="0" fontId="55" fillId="3" borderId="62" xfId="0" applyFont="1" applyFill="1" applyBorder="1" applyAlignment="1" applyProtection="1">
      <alignment horizontal="left" vertical="center" wrapText="1"/>
    </xf>
    <xf numFmtId="0" fontId="55" fillId="3" borderId="63" xfId="0" applyFont="1" applyFill="1" applyBorder="1" applyAlignment="1" applyProtection="1">
      <alignment horizontal="left" vertical="center" wrapText="1"/>
    </xf>
    <xf numFmtId="0" fontId="50" fillId="3" borderId="14" xfId="2" applyFont="1" applyFill="1" applyBorder="1" applyAlignment="1" applyProtection="1">
      <alignment horizontal="left" vertical="top" wrapText="1"/>
    </xf>
    <xf numFmtId="0" fontId="50" fillId="3" borderId="0" xfId="2" applyFont="1" applyFill="1" applyBorder="1" applyAlignment="1" applyProtection="1">
      <alignment horizontal="left" vertical="top" wrapText="1"/>
    </xf>
    <xf numFmtId="0" fontId="50" fillId="3" borderId="15" xfId="2" applyFont="1" applyFill="1" applyBorder="1" applyAlignment="1" applyProtection="1">
      <alignment horizontal="left" vertical="top" wrapText="1"/>
    </xf>
    <xf numFmtId="0" fontId="55" fillId="3" borderId="73" xfId="0" applyFont="1" applyFill="1" applyBorder="1" applyAlignment="1" applyProtection="1">
      <alignment horizontal="left" vertical="center" wrapText="1"/>
    </xf>
    <xf numFmtId="0" fontId="55" fillId="3" borderId="74" xfId="0" applyFont="1" applyFill="1" applyBorder="1" applyAlignment="1" applyProtection="1">
      <alignment horizontal="left" vertical="center" wrapText="1"/>
    </xf>
    <xf numFmtId="0" fontId="56" fillId="3" borderId="66" xfId="0" applyFont="1" applyFill="1" applyBorder="1" applyAlignment="1" applyProtection="1">
      <alignment horizontal="justify" vertical="center" wrapText="1"/>
    </xf>
    <xf numFmtId="0" fontId="56" fillId="3" borderId="67" xfId="0" applyFont="1" applyFill="1" applyBorder="1" applyAlignment="1" applyProtection="1">
      <alignment horizontal="justify" vertical="center" wrapText="1"/>
    </xf>
    <xf numFmtId="0" fontId="51" fillId="14" borderId="48" xfId="2" applyFont="1" applyFill="1" applyBorder="1" applyAlignment="1" applyProtection="1">
      <alignment horizontal="center" vertical="center" wrapText="1"/>
    </xf>
    <xf numFmtId="0" fontId="51" fillId="14" borderId="49" xfId="2" applyFont="1" applyFill="1" applyBorder="1" applyAlignment="1" applyProtection="1">
      <alignment horizontal="center" vertical="center" wrapText="1"/>
    </xf>
    <xf numFmtId="0" fontId="51" fillId="14" borderId="50" xfId="2" applyFont="1" applyFill="1" applyBorder="1" applyAlignment="1" applyProtection="1">
      <alignment horizontal="center" vertical="center" wrapText="1"/>
    </xf>
    <xf numFmtId="0" fontId="50" fillId="0" borderId="14" xfId="2" quotePrefix="1" applyFont="1" applyBorder="1" applyAlignment="1" applyProtection="1">
      <alignment horizontal="left" vertical="center" wrapText="1"/>
    </xf>
    <xf numFmtId="0" fontId="50" fillId="0" borderId="0" xfId="2" quotePrefix="1" applyFont="1" applyBorder="1" applyAlignment="1" applyProtection="1">
      <alignment horizontal="left" vertical="center" wrapText="1"/>
    </xf>
    <xf numFmtId="0" fontId="50" fillId="0" borderId="15" xfId="2" quotePrefix="1" applyFont="1" applyBorder="1" applyAlignment="1" applyProtection="1">
      <alignment horizontal="left" vertical="center" wrapText="1"/>
    </xf>
    <xf numFmtId="0" fontId="50" fillId="0" borderId="68" xfId="2" quotePrefix="1" applyFont="1" applyBorder="1" applyAlignment="1" applyProtection="1">
      <alignment horizontal="left" vertical="center" wrapText="1"/>
    </xf>
    <xf numFmtId="0" fontId="50" fillId="0" borderId="69" xfId="2" quotePrefix="1" applyFont="1" applyBorder="1" applyAlignment="1" applyProtection="1">
      <alignment horizontal="left" vertical="center" wrapText="1"/>
    </xf>
    <xf numFmtId="0" fontId="50" fillId="0" borderId="70" xfId="2" quotePrefix="1" applyFont="1" applyBorder="1" applyAlignment="1" applyProtection="1">
      <alignment horizontal="left" vertical="center" wrapText="1"/>
    </xf>
    <xf numFmtId="0" fontId="52" fillId="3" borderId="51" xfId="2" quotePrefix="1" applyFont="1" applyFill="1" applyBorder="1" applyAlignment="1" applyProtection="1">
      <alignment horizontal="left" vertical="top" wrapText="1"/>
    </xf>
    <xf numFmtId="0" fontId="53" fillId="3" borderId="52" xfId="2" quotePrefix="1" applyFont="1" applyFill="1" applyBorder="1" applyAlignment="1" applyProtection="1">
      <alignment horizontal="left" vertical="top" wrapText="1"/>
    </xf>
    <xf numFmtId="0" fontId="53" fillId="3" borderId="53" xfId="2" quotePrefix="1" applyFont="1" applyFill="1" applyBorder="1" applyAlignment="1" applyProtection="1">
      <alignment horizontal="left" vertical="top" wrapText="1"/>
    </xf>
    <xf numFmtId="0" fontId="50" fillId="0" borderId="14" xfId="2" quotePrefix="1" applyFont="1" applyBorder="1" applyAlignment="1" applyProtection="1">
      <alignment horizontal="left" vertical="top" wrapText="1"/>
    </xf>
    <xf numFmtId="0" fontId="50" fillId="0" borderId="0" xfId="2" quotePrefix="1" applyFont="1" applyBorder="1" applyAlignment="1" applyProtection="1">
      <alignment horizontal="left" vertical="top" wrapText="1"/>
    </xf>
    <xf numFmtId="0" fontId="50" fillId="0" borderId="15" xfId="2" quotePrefix="1" applyFont="1" applyBorder="1" applyAlignment="1" applyProtection="1">
      <alignment horizontal="left" vertical="top" wrapText="1"/>
    </xf>
    <xf numFmtId="0" fontId="55" fillId="14" borderId="54" xfId="3" applyFont="1" applyFill="1" applyBorder="1" applyAlignment="1" applyProtection="1">
      <alignment horizontal="center" vertical="center" wrapText="1"/>
    </xf>
    <xf numFmtId="0" fontId="55" fillId="14" borderId="55" xfId="3" applyFont="1" applyFill="1" applyBorder="1" applyAlignment="1" applyProtection="1">
      <alignment horizontal="center" vertical="center" wrapText="1"/>
    </xf>
    <xf numFmtId="0" fontId="55" fillId="14" borderId="56" xfId="2" applyFont="1" applyFill="1" applyBorder="1" applyAlignment="1" applyProtection="1">
      <alignment horizontal="center" vertical="center"/>
    </xf>
    <xf numFmtId="0" fontId="55" fillId="14" borderId="57" xfId="2" applyFont="1" applyFill="1" applyBorder="1" applyAlignment="1" applyProtection="1">
      <alignment horizontal="center" vertical="center"/>
    </xf>
    <xf numFmtId="0" fontId="2" fillId="3" borderId="68" xfId="2" quotePrefix="1" applyFont="1" applyFill="1" applyBorder="1" applyAlignment="1" applyProtection="1">
      <alignment horizontal="justify" vertical="center" wrapText="1"/>
    </xf>
    <xf numFmtId="0" fontId="2" fillId="3" borderId="69" xfId="2" quotePrefix="1" applyFont="1" applyFill="1" applyBorder="1" applyAlignment="1" applyProtection="1">
      <alignment horizontal="justify" vertical="center" wrapText="1"/>
    </xf>
    <xf numFmtId="0" fontId="2" fillId="3" borderId="70" xfId="2" quotePrefix="1" applyFont="1" applyFill="1" applyBorder="1" applyAlignment="1" applyProtection="1">
      <alignment horizontal="justify" vertical="center" wrapText="1"/>
    </xf>
    <xf numFmtId="0" fontId="8" fillId="3" borderId="6" xfId="0" applyFont="1" applyFill="1" applyBorder="1" applyAlignment="1" applyProtection="1">
      <alignment horizontal="left" vertical="center"/>
      <protection locked="0"/>
    </xf>
    <xf numFmtId="0" fontId="8" fillId="3" borderId="10" xfId="0" applyFont="1" applyFill="1" applyBorder="1" applyAlignment="1" applyProtection="1">
      <alignment horizontal="left" vertical="center"/>
      <protection locked="0"/>
    </xf>
    <xf numFmtId="0" fontId="8" fillId="3" borderId="7" xfId="0" applyFont="1" applyFill="1" applyBorder="1" applyAlignment="1" applyProtection="1">
      <alignment horizontal="left" vertical="center"/>
      <protection locked="0"/>
    </xf>
    <xf numFmtId="0" fontId="1" fillId="3" borderId="0" xfId="0" applyFont="1" applyFill="1" applyBorder="1" applyAlignment="1">
      <alignment horizontal="left" vertical="center"/>
    </xf>
    <xf numFmtId="0" fontId="26" fillId="2" borderId="28" xfId="0" applyFont="1" applyFill="1" applyBorder="1" applyAlignment="1">
      <alignment horizontal="center" vertical="center"/>
    </xf>
    <xf numFmtId="0" fontId="26" fillId="2" borderId="29" xfId="0" applyFont="1" applyFill="1" applyBorder="1" applyAlignment="1">
      <alignment horizontal="center" vertical="center"/>
    </xf>
    <xf numFmtId="0" fontId="26" fillId="2" borderId="30" xfId="0" applyFont="1" applyFill="1" applyBorder="1" applyAlignment="1">
      <alignment horizontal="center" vertical="center"/>
    </xf>
    <xf numFmtId="0" fontId="26" fillId="2" borderId="3" xfId="0" applyFont="1" applyFill="1" applyBorder="1" applyAlignment="1">
      <alignment horizontal="center" vertical="center"/>
    </xf>
    <xf numFmtId="0" fontId="26" fillId="2" borderId="31" xfId="0" applyFont="1" applyFill="1" applyBorder="1" applyAlignment="1">
      <alignment horizontal="center" vertical="center"/>
    </xf>
    <xf numFmtId="0" fontId="26" fillId="2" borderId="32"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7" xfId="0" applyFont="1" applyFill="1" applyBorder="1" applyAlignment="1">
      <alignment horizontal="center" vertical="center"/>
    </xf>
    <xf numFmtId="0" fontId="1" fillId="0" borderId="6"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9" fontId="1" fillId="0" borderId="4" xfId="0" applyNumberFormat="1" applyFont="1" applyBorder="1" applyAlignment="1" applyProtection="1">
      <alignment horizontal="center" vertical="top" wrapText="1"/>
      <protection hidden="1"/>
    </xf>
    <xf numFmtId="9" fontId="1" fillId="0" borderId="8" xfId="0" applyNumberFormat="1" applyFont="1" applyBorder="1" applyAlignment="1" applyProtection="1">
      <alignment horizontal="center" vertical="top" wrapText="1"/>
      <protection hidden="1"/>
    </xf>
    <xf numFmtId="9" fontId="1" fillId="0" borderId="5" xfId="0" applyNumberFormat="1" applyFont="1" applyBorder="1" applyAlignment="1" applyProtection="1">
      <alignment horizontal="center" vertical="top" wrapText="1"/>
      <protection hidden="1"/>
    </xf>
    <xf numFmtId="0" fontId="4" fillId="0" borderId="4" xfId="0" applyFont="1" applyBorder="1" applyAlignment="1" applyProtection="1">
      <alignment horizontal="center" vertical="top"/>
      <protection hidden="1"/>
    </xf>
    <xf numFmtId="0" fontId="4" fillId="0" borderId="8" xfId="0" applyFont="1" applyBorder="1" applyAlignment="1" applyProtection="1">
      <alignment horizontal="center" vertical="top"/>
      <protection hidden="1"/>
    </xf>
    <xf numFmtId="0" fontId="4" fillId="0" borderId="5" xfId="0" applyFont="1" applyBorder="1" applyAlignment="1" applyProtection="1">
      <alignment horizontal="center" vertical="top"/>
      <protection hidden="1"/>
    </xf>
    <xf numFmtId="0" fontId="1" fillId="0" borderId="4" xfId="0" applyFont="1" applyBorder="1" applyAlignment="1" applyProtection="1">
      <alignment horizontal="center" vertical="top"/>
    </xf>
    <xf numFmtId="0" fontId="1" fillId="0" borderId="8" xfId="0" applyFont="1" applyBorder="1" applyAlignment="1" applyProtection="1">
      <alignment horizontal="center" vertical="top"/>
    </xf>
    <xf numFmtId="0" fontId="1" fillId="0" borderId="5" xfId="0" applyFont="1" applyBorder="1" applyAlignment="1" applyProtection="1">
      <alignment horizontal="center" vertical="top"/>
    </xf>
    <xf numFmtId="0" fontId="1" fillId="0" borderId="4" xfId="0" applyFont="1" applyBorder="1" applyAlignment="1" applyProtection="1">
      <alignment horizontal="center" vertical="top" wrapText="1"/>
      <protection locked="0"/>
    </xf>
    <xf numFmtId="0" fontId="1" fillId="0" borderId="8" xfId="0" applyFont="1" applyBorder="1" applyAlignment="1" applyProtection="1">
      <alignment horizontal="center" vertical="top" wrapText="1"/>
      <protection locked="0"/>
    </xf>
    <xf numFmtId="0" fontId="1" fillId="0" borderId="5" xfId="0" applyFont="1" applyBorder="1" applyAlignment="1" applyProtection="1">
      <alignment horizontal="center" vertical="top" wrapText="1"/>
      <protection locked="0"/>
    </xf>
    <xf numFmtId="0" fontId="2" fillId="0" borderId="4" xfId="0" applyFont="1" applyBorder="1" applyAlignment="1" applyProtection="1">
      <alignment horizontal="center" vertical="top" wrapText="1"/>
      <protection locked="0"/>
    </xf>
    <xf numFmtId="0" fontId="2" fillId="0" borderId="8" xfId="0" applyFont="1" applyBorder="1" applyAlignment="1" applyProtection="1">
      <alignment horizontal="center" vertical="top" wrapText="1"/>
      <protection locked="0"/>
    </xf>
    <xf numFmtId="0" fontId="2" fillId="0" borderId="5" xfId="0" applyFont="1" applyBorder="1" applyAlignment="1" applyProtection="1">
      <alignment horizontal="center" vertical="top" wrapText="1"/>
      <protection locked="0"/>
    </xf>
    <xf numFmtId="0" fontId="1" fillId="0" borderId="4" xfId="0" applyFont="1" applyBorder="1" applyAlignment="1" applyProtection="1">
      <alignment horizontal="center" vertical="top"/>
      <protection locked="0"/>
    </xf>
    <xf numFmtId="0" fontId="1" fillId="0" borderId="8" xfId="0" applyFont="1" applyBorder="1" applyAlignment="1" applyProtection="1">
      <alignment horizontal="center" vertical="top"/>
      <protection locked="0"/>
    </xf>
    <xf numFmtId="0" fontId="1" fillId="0" borderId="5" xfId="0" applyFont="1" applyBorder="1" applyAlignment="1" applyProtection="1">
      <alignment horizontal="center" vertical="top"/>
      <protection locked="0"/>
    </xf>
    <xf numFmtId="0" fontId="4" fillId="0" borderId="4" xfId="0" applyFont="1" applyFill="1" applyBorder="1" applyAlignment="1" applyProtection="1">
      <alignment horizontal="center" vertical="top" wrapText="1"/>
      <protection hidden="1"/>
    </xf>
    <xf numFmtId="0" fontId="4" fillId="0" borderId="8" xfId="0" applyFont="1" applyFill="1" applyBorder="1" applyAlignment="1" applyProtection="1">
      <alignment horizontal="center" vertical="top" wrapText="1"/>
      <protection hidden="1"/>
    </xf>
    <xf numFmtId="0" fontId="4" fillId="0" borderId="5" xfId="0" applyFont="1" applyFill="1" applyBorder="1" applyAlignment="1" applyProtection="1">
      <alignment horizontal="center" vertical="top" wrapText="1"/>
      <protection hidden="1"/>
    </xf>
    <xf numFmtId="9" fontId="1" fillId="0" borderId="4" xfId="0" applyNumberFormat="1" applyFont="1" applyBorder="1" applyAlignment="1" applyProtection="1">
      <alignment horizontal="center" vertical="top" wrapText="1"/>
      <protection locked="0"/>
    </xf>
    <xf numFmtId="9" fontId="1" fillId="0" borderId="8" xfId="0" applyNumberFormat="1" applyFont="1" applyBorder="1" applyAlignment="1" applyProtection="1">
      <alignment horizontal="center" vertical="top" wrapText="1"/>
      <protection locked="0"/>
    </xf>
    <xf numFmtId="9" fontId="1" fillId="0" borderId="5" xfId="0" applyNumberFormat="1" applyFont="1" applyBorder="1" applyAlignment="1" applyProtection="1">
      <alignment horizontal="center" vertical="top" wrapText="1"/>
      <protection locked="0"/>
    </xf>
    <xf numFmtId="0" fontId="4" fillId="2" borderId="2" xfId="0" applyFont="1" applyFill="1" applyBorder="1" applyAlignment="1">
      <alignment horizontal="center" vertical="center" wrapText="1"/>
    </xf>
    <xf numFmtId="0" fontId="25" fillId="2" borderId="6" xfId="0" applyFont="1" applyFill="1" applyBorder="1" applyAlignment="1">
      <alignment horizontal="left" vertical="center"/>
    </xf>
    <xf numFmtId="0" fontId="25" fillId="2" borderId="7" xfId="0" applyFont="1" applyFill="1" applyBorder="1" applyAlignment="1">
      <alignment horizontal="left" vertical="center"/>
    </xf>
    <xf numFmtId="0" fontId="27" fillId="2" borderId="4" xfId="0" applyFont="1" applyFill="1" applyBorder="1" applyAlignment="1">
      <alignment horizontal="center" vertical="center" textRotation="90"/>
    </xf>
    <xf numFmtId="0" fontId="27" fillId="2" borderId="5" xfId="0" applyFont="1" applyFill="1" applyBorder="1" applyAlignment="1">
      <alignment horizontal="center" vertical="center" textRotation="90"/>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5"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textRotation="90" wrapText="1"/>
    </xf>
    <xf numFmtId="0" fontId="4" fillId="2" borderId="5" xfId="0" applyFont="1" applyFill="1" applyBorder="1" applyAlignment="1">
      <alignment horizontal="center" vertical="center" textRotation="90" wrapText="1"/>
    </xf>
    <xf numFmtId="0" fontId="8" fillId="3" borderId="6" xfId="0" applyFont="1" applyFill="1" applyBorder="1" applyAlignment="1" applyProtection="1">
      <alignment horizontal="left" vertical="center" wrapText="1"/>
      <protection locked="0"/>
    </xf>
    <xf numFmtId="0" fontId="8" fillId="3" borderId="10" xfId="0" applyFont="1" applyFill="1" applyBorder="1" applyAlignment="1" applyProtection="1">
      <alignment horizontal="left" vertical="center" wrapText="1"/>
      <protection locked="0"/>
    </xf>
    <xf numFmtId="0" fontId="8" fillId="3" borderId="7" xfId="0" applyFont="1" applyFill="1" applyBorder="1" applyAlignment="1" applyProtection="1">
      <alignment horizontal="left" vertical="center" wrapText="1"/>
      <protection locked="0"/>
    </xf>
    <xf numFmtId="0" fontId="4" fillId="2" borderId="2" xfId="0" applyFont="1" applyFill="1" applyBorder="1" applyAlignment="1">
      <alignment horizontal="center" vertical="center" textRotation="90"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9" xfId="0" applyFont="1" applyFill="1" applyBorder="1" applyAlignment="1">
      <alignment horizontal="center" vertical="center" wrapText="1"/>
    </xf>
    <xf numFmtId="0" fontId="19" fillId="10" borderId="0" xfId="0" applyFont="1" applyFill="1" applyAlignment="1">
      <alignment horizontal="center" vertical="center" textRotation="90" wrapText="1" readingOrder="1"/>
    </xf>
    <xf numFmtId="0" fontId="19" fillId="10" borderId="15" xfId="0" applyFont="1" applyFill="1" applyBorder="1" applyAlignment="1">
      <alignment horizontal="center" vertical="center" textRotation="90" wrapText="1" readingOrder="1"/>
    </xf>
    <xf numFmtId="0" fontId="22" fillId="12" borderId="20" xfId="0" applyFont="1" applyFill="1" applyBorder="1" applyAlignment="1">
      <alignment horizontal="center" vertical="center" wrapText="1" readingOrder="1"/>
    </xf>
    <xf numFmtId="0" fontId="22" fillId="12" borderId="21" xfId="0" applyFont="1" applyFill="1" applyBorder="1" applyAlignment="1">
      <alignment horizontal="center" vertical="center" wrapText="1" readingOrder="1"/>
    </xf>
    <xf numFmtId="0" fontId="22" fillId="12" borderId="22" xfId="0" applyFont="1" applyFill="1" applyBorder="1" applyAlignment="1">
      <alignment horizontal="center" vertical="center" wrapText="1" readingOrder="1"/>
    </xf>
    <xf numFmtId="0" fontId="22" fillId="12" borderId="23" xfId="0" applyFont="1" applyFill="1" applyBorder="1" applyAlignment="1">
      <alignment horizontal="center" vertical="center" wrapText="1" readingOrder="1"/>
    </xf>
    <xf numFmtId="0" fontId="22" fillId="12" borderId="0" xfId="0" applyFont="1" applyFill="1" applyBorder="1" applyAlignment="1">
      <alignment horizontal="center" vertical="center" wrapText="1" readingOrder="1"/>
    </xf>
    <xf numFmtId="0" fontId="22" fillId="12" borderId="24" xfId="0" applyFont="1" applyFill="1" applyBorder="1" applyAlignment="1">
      <alignment horizontal="center" vertical="center" wrapText="1" readingOrder="1"/>
    </xf>
    <xf numFmtId="0" fontId="22" fillId="12" borderId="25" xfId="0" applyFont="1" applyFill="1" applyBorder="1" applyAlignment="1">
      <alignment horizontal="center" vertical="center" wrapText="1" readingOrder="1"/>
    </xf>
    <xf numFmtId="0" fontId="22" fillId="12" borderId="26" xfId="0" applyFont="1" applyFill="1" applyBorder="1" applyAlignment="1">
      <alignment horizontal="center" vertical="center" wrapText="1" readingOrder="1"/>
    </xf>
    <xf numFmtId="0" fontId="22" fillId="12" borderId="27" xfId="0" applyFont="1" applyFill="1" applyBorder="1" applyAlignment="1">
      <alignment horizontal="center" vertical="center" wrapText="1" readingOrder="1"/>
    </xf>
    <xf numFmtId="0" fontId="22" fillId="11" borderId="20" xfId="0" applyFont="1" applyFill="1" applyBorder="1" applyAlignment="1">
      <alignment horizontal="center" vertical="center" wrapText="1" readingOrder="1"/>
    </xf>
    <xf numFmtId="0" fontId="22" fillId="11" borderId="21" xfId="0" applyFont="1" applyFill="1" applyBorder="1" applyAlignment="1">
      <alignment horizontal="center" vertical="center" wrapText="1" readingOrder="1"/>
    </xf>
    <xf numFmtId="0" fontId="22" fillId="11" borderId="22" xfId="0" applyFont="1" applyFill="1" applyBorder="1" applyAlignment="1">
      <alignment horizontal="center" vertical="center" wrapText="1" readingOrder="1"/>
    </xf>
    <xf numFmtId="0" fontId="22" fillId="11" borderId="23" xfId="0" applyFont="1" applyFill="1" applyBorder="1" applyAlignment="1">
      <alignment horizontal="center" vertical="center" wrapText="1" readingOrder="1"/>
    </xf>
    <xf numFmtId="0" fontId="22" fillId="11" borderId="0" xfId="0" applyFont="1" applyFill="1" applyBorder="1" applyAlignment="1">
      <alignment horizontal="center" vertical="center" wrapText="1" readingOrder="1"/>
    </xf>
    <xf numFmtId="0" fontId="22" fillId="11" borderId="24" xfId="0" applyFont="1" applyFill="1" applyBorder="1" applyAlignment="1">
      <alignment horizontal="center" vertical="center" wrapText="1" readingOrder="1"/>
    </xf>
    <xf numFmtId="0" fontId="22" fillId="11" borderId="25" xfId="0" applyFont="1" applyFill="1" applyBorder="1" applyAlignment="1">
      <alignment horizontal="center" vertical="center" wrapText="1" readingOrder="1"/>
    </xf>
    <xf numFmtId="0" fontId="22" fillId="11" borderId="26" xfId="0" applyFont="1" applyFill="1" applyBorder="1" applyAlignment="1">
      <alignment horizontal="center" vertical="center" wrapText="1" readingOrder="1"/>
    </xf>
    <xf numFmtId="0" fontId="22" fillId="11" borderId="27" xfId="0" applyFont="1" applyFill="1" applyBorder="1" applyAlignment="1">
      <alignment horizontal="center" vertical="center" wrapText="1" readingOrder="1"/>
    </xf>
    <xf numFmtId="0" fontId="22" fillId="13" borderId="20" xfId="0" applyFont="1" applyFill="1" applyBorder="1" applyAlignment="1">
      <alignment horizontal="center" vertical="center" wrapText="1" readingOrder="1"/>
    </xf>
    <xf numFmtId="0" fontId="22" fillId="13" borderId="21" xfId="0" applyFont="1" applyFill="1" applyBorder="1" applyAlignment="1">
      <alignment horizontal="center" vertical="center" wrapText="1" readingOrder="1"/>
    </xf>
    <xf numFmtId="0" fontId="22" fillId="13" borderId="22" xfId="0" applyFont="1" applyFill="1" applyBorder="1" applyAlignment="1">
      <alignment horizontal="center" vertical="center" wrapText="1" readingOrder="1"/>
    </xf>
    <xf numFmtId="0" fontId="22" fillId="13" borderId="23" xfId="0" applyFont="1" applyFill="1" applyBorder="1" applyAlignment="1">
      <alignment horizontal="center" vertical="center" wrapText="1" readingOrder="1"/>
    </xf>
    <xf numFmtId="0" fontId="22" fillId="13" borderId="0" xfId="0" applyFont="1" applyFill="1" applyBorder="1" applyAlignment="1">
      <alignment horizontal="center" vertical="center" wrapText="1" readingOrder="1"/>
    </xf>
    <xf numFmtId="0" fontId="22" fillId="13" borderId="24" xfId="0" applyFont="1" applyFill="1" applyBorder="1" applyAlignment="1">
      <alignment horizontal="center" vertical="center" wrapText="1" readingOrder="1"/>
    </xf>
    <xf numFmtId="0" fontId="22" fillId="13" borderId="25" xfId="0" applyFont="1" applyFill="1" applyBorder="1" applyAlignment="1">
      <alignment horizontal="center" vertical="center" wrapText="1" readingOrder="1"/>
    </xf>
    <xf numFmtId="0" fontId="22" fillId="13" borderId="26" xfId="0" applyFont="1" applyFill="1" applyBorder="1" applyAlignment="1">
      <alignment horizontal="center" vertical="center" wrapText="1" readingOrder="1"/>
    </xf>
    <xf numFmtId="0" fontId="22" fillId="13" borderId="27" xfId="0" applyFont="1" applyFill="1" applyBorder="1" applyAlignment="1">
      <alignment horizontal="center" vertical="center" wrapText="1" readingOrder="1"/>
    </xf>
    <xf numFmtId="0" fontId="22" fillId="5" borderId="20" xfId="0" applyFont="1" applyFill="1" applyBorder="1" applyAlignment="1">
      <alignment horizontal="center" vertical="center" wrapText="1" readingOrder="1"/>
    </xf>
    <xf numFmtId="0" fontId="22" fillId="5" borderId="21" xfId="0" applyFont="1" applyFill="1" applyBorder="1" applyAlignment="1">
      <alignment horizontal="center" vertical="center" wrapText="1" readingOrder="1"/>
    </xf>
    <xf numFmtId="0" fontId="22" fillId="5" borderId="22" xfId="0" applyFont="1" applyFill="1" applyBorder="1" applyAlignment="1">
      <alignment horizontal="center" vertical="center" wrapText="1" readingOrder="1"/>
    </xf>
    <xf numFmtId="0" fontId="22" fillId="5" borderId="23" xfId="0" applyFont="1" applyFill="1" applyBorder="1" applyAlignment="1">
      <alignment horizontal="center" vertical="center" wrapText="1" readingOrder="1"/>
    </xf>
    <xf numFmtId="0" fontId="22" fillId="5" borderId="0" xfId="0" applyFont="1" applyFill="1" applyBorder="1" applyAlignment="1">
      <alignment horizontal="center" vertical="center" wrapText="1" readingOrder="1"/>
    </xf>
    <xf numFmtId="0" fontId="22" fillId="5" borderId="24" xfId="0" applyFont="1" applyFill="1" applyBorder="1" applyAlignment="1">
      <alignment horizontal="center" vertical="center" wrapText="1" readingOrder="1"/>
    </xf>
    <xf numFmtId="0" fontId="22" fillId="5" borderId="25" xfId="0" applyFont="1" applyFill="1" applyBorder="1" applyAlignment="1">
      <alignment horizontal="center" vertical="center" wrapText="1" readingOrder="1"/>
    </xf>
    <xf numFmtId="0" fontId="22" fillId="5" borderId="26" xfId="0" applyFont="1" applyFill="1" applyBorder="1" applyAlignment="1">
      <alignment horizontal="center" vertical="center" wrapText="1" readingOrder="1"/>
    </xf>
    <xf numFmtId="0" fontId="22" fillId="5" borderId="27" xfId="0" applyFont="1" applyFill="1" applyBorder="1" applyAlignment="1">
      <alignment horizontal="center" vertical="center" wrapText="1" readingOrder="1"/>
    </xf>
    <xf numFmtId="0" fontId="18" fillId="0" borderId="12" xfId="0" applyFont="1" applyBorder="1" applyAlignment="1">
      <alignment horizontal="center" vertical="center" wrapText="1"/>
    </xf>
    <xf numFmtId="0" fontId="18" fillId="0" borderId="19"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18" fillId="0" borderId="0" xfId="0" applyFont="1" applyAlignment="1">
      <alignment horizontal="center" vertical="center"/>
    </xf>
    <xf numFmtId="0" fontId="18" fillId="0" borderId="15" xfId="0" applyFont="1" applyBorder="1" applyAlignment="1">
      <alignment horizontal="center" vertical="center"/>
    </xf>
    <xf numFmtId="0" fontId="18" fillId="0" borderId="16" xfId="0" applyFont="1" applyBorder="1" applyAlignment="1">
      <alignment horizontal="center" vertical="center"/>
    </xf>
    <xf numFmtId="0" fontId="18" fillId="0" borderId="18" xfId="0" applyFont="1" applyBorder="1" applyAlignment="1">
      <alignment horizontal="center" vertical="center"/>
    </xf>
    <xf numFmtId="0" fontId="18" fillId="0" borderId="17" xfId="0" applyFont="1" applyBorder="1" applyAlignment="1">
      <alignment horizontal="center" vertical="center"/>
    </xf>
    <xf numFmtId="0" fontId="21" fillId="11" borderId="0" xfId="0" applyFont="1" applyFill="1" applyAlignment="1" applyProtection="1">
      <alignment horizontal="center" vertical="center" wrapText="1" readingOrder="1"/>
      <protection hidden="1"/>
    </xf>
    <xf numFmtId="0" fontId="21" fillId="11" borderId="15" xfId="0" applyFont="1" applyFill="1" applyBorder="1" applyAlignment="1" applyProtection="1">
      <alignment horizontal="center" vertical="center" wrapText="1" readingOrder="1"/>
      <protection hidden="1"/>
    </xf>
    <xf numFmtId="0" fontId="21" fillId="11" borderId="0" xfId="0" applyFont="1" applyFill="1" applyBorder="1" applyAlignment="1" applyProtection="1">
      <alignment horizontal="center" vertical="center" wrapText="1" readingOrder="1"/>
      <protection hidden="1"/>
    </xf>
    <xf numFmtId="0" fontId="21" fillId="11" borderId="12" xfId="0" applyFont="1" applyFill="1" applyBorder="1" applyAlignment="1" applyProtection="1">
      <alignment horizontal="center" vertical="center" wrapText="1" readingOrder="1"/>
      <protection hidden="1"/>
    </xf>
    <xf numFmtId="0" fontId="21" fillId="11" borderId="19" xfId="0" applyFont="1" applyFill="1" applyBorder="1" applyAlignment="1" applyProtection="1">
      <alignment horizontal="center" vertical="center" wrapText="1" readingOrder="1"/>
      <protection hidden="1"/>
    </xf>
    <xf numFmtId="0" fontId="21" fillId="11" borderId="14" xfId="0" applyFont="1" applyFill="1" applyBorder="1" applyAlignment="1" applyProtection="1">
      <alignment horizontal="center" vertical="center" wrapText="1" readingOrder="1"/>
      <protection hidden="1"/>
    </xf>
    <xf numFmtId="0" fontId="21" fillId="11" borderId="13" xfId="0" applyFont="1" applyFill="1" applyBorder="1" applyAlignment="1" applyProtection="1">
      <alignment horizontal="center" vertical="center" wrapText="1" readingOrder="1"/>
      <protection hidden="1"/>
    </xf>
    <xf numFmtId="0" fontId="19" fillId="10" borderId="0" xfId="0" applyFont="1" applyFill="1" applyAlignment="1">
      <alignment horizontal="center" vertical="center" wrapText="1" readingOrder="1"/>
    </xf>
    <xf numFmtId="0" fontId="18" fillId="0" borderId="0" xfId="0" applyFont="1" applyBorder="1" applyAlignment="1">
      <alignment horizontal="center" vertical="center"/>
    </xf>
    <xf numFmtId="0" fontId="18" fillId="0" borderId="19" xfId="0" applyFont="1" applyBorder="1" applyAlignment="1">
      <alignment horizontal="center" vertical="center" wrapText="1"/>
    </xf>
    <xf numFmtId="0" fontId="21" fillId="11" borderId="16" xfId="0" applyFont="1" applyFill="1" applyBorder="1" applyAlignment="1" applyProtection="1">
      <alignment horizontal="center" vertical="center" wrapText="1" readingOrder="1"/>
      <protection hidden="1"/>
    </xf>
    <xf numFmtId="0" fontId="21" fillId="11" borderId="18" xfId="0" applyFont="1" applyFill="1" applyBorder="1" applyAlignment="1" applyProtection="1">
      <alignment horizontal="center" vertical="center" wrapText="1" readingOrder="1"/>
      <protection hidden="1"/>
    </xf>
    <xf numFmtId="0" fontId="21" fillId="11" borderId="17" xfId="0" applyFont="1" applyFill="1" applyBorder="1" applyAlignment="1" applyProtection="1">
      <alignment horizontal="center" vertical="center" wrapText="1" readingOrder="1"/>
      <protection hidden="1"/>
    </xf>
    <xf numFmtId="0" fontId="21" fillId="12" borderId="14" xfId="0" applyFont="1" applyFill="1" applyBorder="1" applyAlignment="1" applyProtection="1">
      <alignment horizontal="center" wrapText="1" readingOrder="1"/>
      <protection hidden="1"/>
    </xf>
    <xf numFmtId="0" fontId="21" fillId="12" borderId="0" xfId="0" applyFont="1" applyFill="1" applyBorder="1" applyAlignment="1" applyProtection="1">
      <alignment horizontal="center" wrapText="1" readingOrder="1"/>
      <protection hidden="1"/>
    </xf>
    <xf numFmtId="0" fontId="21" fillId="12" borderId="15" xfId="0" applyFont="1" applyFill="1" applyBorder="1" applyAlignment="1" applyProtection="1">
      <alignment horizontal="center" wrapText="1" readingOrder="1"/>
      <protection hidden="1"/>
    </xf>
    <xf numFmtId="0" fontId="21" fillId="12" borderId="16" xfId="0" applyFont="1" applyFill="1" applyBorder="1" applyAlignment="1" applyProtection="1">
      <alignment horizontal="center" wrapText="1" readingOrder="1"/>
      <protection hidden="1"/>
    </xf>
    <xf numFmtId="0" fontId="21" fillId="12" borderId="18" xfId="0" applyFont="1" applyFill="1" applyBorder="1" applyAlignment="1" applyProtection="1">
      <alignment horizontal="center" wrapText="1" readingOrder="1"/>
      <protection hidden="1"/>
    </xf>
    <xf numFmtId="0" fontId="21" fillId="12" borderId="17" xfId="0" applyFont="1" applyFill="1" applyBorder="1" applyAlignment="1" applyProtection="1">
      <alignment horizontal="center" wrapText="1" readingOrder="1"/>
      <protection hidden="1"/>
    </xf>
    <xf numFmtId="0" fontId="21" fillId="12" borderId="12" xfId="0" applyFont="1" applyFill="1" applyBorder="1" applyAlignment="1" applyProtection="1">
      <alignment horizontal="center" wrapText="1" readingOrder="1"/>
      <protection hidden="1"/>
    </xf>
    <xf numFmtId="0" fontId="21" fillId="12" borderId="19" xfId="0" applyFont="1" applyFill="1" applyBorder="1" applyAlignment="1" applyProtection="1">
      <alignment horizontal="center" wrapText="1" readingOrder="1"/>
      <protection hidden="1"/>
    </xf>
    <xf numFmtId="0" fontId="21" fillId="12" borderId="13" xfId="0" applyFont="1" applyFill="1" applyBorder="1" applyAlignment="1" applyProtection="1">
      <alignment horizontal="center" wrapText="1" readingOrder="1"/>
      <protection hidden="1"/>
    </xf>
    <xf numFmtId="0" fontId="21" fillId="13" borderId="14" xfId="0" applyFont="1" applyFill="1" applyBorder="1" applyAlignment="1" applyProtection="1">
      <alignment horizontal="center" wrapText="1" readingOrder="1"/>
      <protection hidden="1"/>
    </xf>
    <xf numFmtId="0" fontId="21" fillId="13" borderId="0" xfId="0" applyFont="1" applyFill="1" applyBorder="1" applyAlignment="1" applyProtection="1">
      <alignment horizontal="center" wrapText="1" readingOrder="1"/>
      <protection hidden="1"/>
    </xf>
    <xf numFmtId="0" fontId="21" fillId="13" borderId="15" xfId="0" applyFont="1" applyFill="1" applyBorder="1" applyAlignment="1" applyProtection="1">
      <alignment horizontal="center" wrapText="1" readingOrder="1"/>
      <protection hidden="1"/>
    </xf>
    <xf numFmtId="0" fontId="21" fillId="13" borderId="16" xfId="0" applyFont="1" applyFill="1" applyBorder="1" applyAlignment="1" applyProtection="1">
      <alignment horizontal="center" wrapText="1" readingOrder="1"/>
      <protection hidden="1"/>
    </xf>
    <xf numFmtId="0" fontId="21" fillId="13" borderId="18" xfId="0" applyFont="1" applyFill="1" applyBorder="1" applyAlignment="1" applyProtection="1">
      <alignment horizontal="center" wrapText="1" readingOrder="1"/>
      <protection hidden="1"/>
    </xf>
    <xf numFmtId="0" fontId="21" fillId="13" borderId="17" xfId="0" applyFont="1" applyFill="1" applyBorder="1" applyAlignment="1" applyProtection="1">
      <alignment horizontal="center" wrapText="1" readingOrder="1"/>
      <protection hidden="1"/>
    </xf>
    <xf numFmtId="0" fontId="21" fillId="13" borderId="12" xfId="0" applyFont="1" applyFill="1" applyBorder="1" applyAlignment="1" applyProtection="1">
      <alignment horizontal="center" wrapText="1" readingOrder="1"/>
      <protection hidden="1"/>
    </xf>
    <xf numFmtId="0" fontId="21" fillId="13" borderId="19" xfId="0" applyFont="1" applyFill="1" applyBorder="1" applyAlignment="1" applyProtection="1">
      <alignment horizontal="center" wrapText="1" readingOrder="1"/>
      <protection hidden="1"/>
    </xf>
    <xf numFmtId="0" fontId="21" fillId="13" borderId="13" xfId="0" applyFont="1" applyFill="1" applyBorder="1" applyAlignment="1" applyProtection="1">
      <alignment horizontal="center" wrapText="1" readingOrder="1"/>
      <protection hidden="1"/>
    </xf>
    <xf numFmtId="0" fontId="21" fillId="5" borderId="0" xfId="0" applyFont="1" applyFill="1" applyBorder="1" applyAlignment="1" applyProtection="1">
      <alignment horizontal="center" wrapText="1" readingOrder="1"/>
      <protection hidden="1"/>
    </xf>
    <xf numFmtId="0" fontId="21" fillId="5" borderId="15" xfId="0" applyFont="1" applyFill="1" applyBorder="1" applyAlignment="1" applyProtection="1">
      <alignment horizontal="center" wrapText="1" readingOrder="1"/>
      <protection hidden="1"/>
    </xf>
    <xf numFmtId="0" fontId="21" fillId="5" borderId="14" xfId="0" applyFont="1" applyFill="1" applyBorder="1" applyAlignment="1" applyProtection="1">
      <alignment horizontal="center" wrapText="1" readingOrder="1"/>
      <protection hidden="1"/>
    </xf>
    <xf numFmtId="0" fontId="21" fillId="5" borderId="16" xfId="0" applyFont="1" applyFill="1" applyBorder="1" applyAlignment="1" applyProtection="1">
      <alignment horizontal="center" wrapText="1" readingOrder="1"/>
      <protection hidden="1"/>
    </xf>
    <xf numFmtId="0" fontId="21" fillId="5" borderId="18" xfId="0" applyFont="1" applyFill="1" applyBorder="1" applyAlignment="1" applyProtection="1">
      <alignment horizontal="center" wrapText="1" readingOrder="1"/>
      <protection hidden="1"/>
    </xf>
    <xf numFmtId="0" fontId="21" fillId="5" borderId="17" xfId="0" applyFont="1" applyFill="1" applyBorder="1" applyAlignment="1" applyProtection="1">
      <alignment horizontal="center" wrapText="1" readingOrder="1"/>
      <protection hidden="1"/>
    </xf>
    <xf numFmtId="0" fontId="21" fillId="5" borderId="12" xfId="0" applyFont="1" applyFill="1" applyBorder="1" applyAlignment="1" applyProtection="1">
      <alignment horizontal="center" wrapText="1" readingOrder="1"/>
      <protection hidden="1"/>
    </xf>
    <xf numFmtId="0" fontId="21" fillId="5" borderId="19" xfId="0" applyFont="1" applyFill="1" applyBorder="1" applyAlignment="1" applyProtection="1">
      <alignment horizontal="center" wrapText="1" readingOrder="1"/>
      <protection hidden="1"/>
    </xf>
    <xf numFmtId="0" fontId="21" fillId="5" borderId="13" xfId="0" applyFont="1" applyFill="1" applyBorder="1" applyAlignment="1" applyProtection="1">
      <alignment horizontal="center" wrapText="1" readingOrder="1"/>
      <protection hidden="1"/>
    </xf>
    <xf numFmtId="0" fontId="26" fillId="0" borderId="0" xfId="0" applyFont="1" applyAlignment="1">
      <alignment horizontal="center" vertical="center" wrapText="1"/>
    </xf>
    <xf numFmtId="0" fontId="43" fillId="11" borderId="20" xfId="0" applyFont="1" applyFill="1" applyBorder="1" applyAlignment="1">
      <alignment horizontal="center" vertical="center" wrapText="1" readingOrder="1"/>
    </xf>
    <xf numFmtId="0" fontId="43" fillId="11" borderId="21" xfId="0" applyFont="1" applyFill="1" applyBorder="1" applyAlignment="1">
      <alignment horizontal="center" vertical="center" wrapText="1" readingOrder="1"/>
    </xf>
    <xf numFmtId="0" fontId="43" fillId="11" borderId="22" xfId="0" applyFont="1" applyFill="1" applyBorder="1" applyAlignment="1">
      <alignment horizontal="center" vertical="center" wrapText="1" readingOrder="1"/>
    </xf>
    <xf numFmtId="0" fontId="43" fillId="11" borderId="23" xfId="0" applyFont="1" applyFill="1" applyBorder="1" applyAlignment="1">
      <alignment horizontal="center" vertical="center" wrapText="1" readingOrder="1"/>
    </xf>
    <xf numFmtId="0" fontId="43" fillId="11" borderId="0" xfId="0" applyFont="1" applyFill="1" applyBorder="1" applyAlignment="1">
      <alignment horizontal="center" vertical="center" wrapText="1" readingOrder="1"/>
    </xf>
    <xf numFmtId="0" fontId="43" fillId="11" borderId="24" xfId="0" applyFont="1" applyFill="1" applyBorder="1" applyAlignment="1">
      <alignment horizontal="center" vertical="center" wrapText="1" readingOrder="1"/>
    </xf>
    <xf numFmtId="0" fontId="43" fillId="11" borderId="25" xfId="0" applyFont="1" applyFill="1" applyBorder="1" applyAlignment="1">
      <alignment horizontal="center" vertical="center" wrapText="1" readingOrder="1"/>
    </xf>
    <xf numFmtId="0" fontId="43" fillId="11" borderId="26" xfId="0" applyFont="1" applyFill="1" applyBorder="1" applyAlignment="1">
      <alignment horizontal="center" vertical="center" wrapText="1" readingOrder="1"/>
    </xf>
    <xf numFmtId="0" fontId="43" fillId="11" borderId="27" xfId="0" applyFont="1" applyFill="1" applyBorder="1" applyAlignment="1">
      <alignment horizontal="center" vertical="center" wrapText="1" readingOrder="1"/>
    </xf>
    <xf numFmtId="0" fontId="44" fillId="0" borderId="12" xfId="0" applyFont="1" applyBorder="1" applyAlignment="1">
      <alignment horizontal="center" vertical="center" wrapText="1"/>
    </xf>
    <xf numFmtId="0" fontId="44" fillId="0" borderId="19" xfId="0" applyFont="1" applyBorder="1" applyAlignment="1">
      <alignment horizontal="center" vertical="center"/>
    </xf>
    <xf numFmtId="0" fontId="44" fillId="0" borderId="14" xfId="0" applyFont="1" applyBorder="1" applyAlignment="1">
      <alignment horizontal="center" vertical="center" wrapText="1"/>
    </xf>
    <xf numFmtId="0" fontId="44" fillId="0" borderId="0" xfId="0" applyFont="1" applyBorder="1" applyAlignment="1">
      <alignment horizontal="center" vertical="center"/>
    </xf>
    <xf numFmtId="0" fontId="44" fillId="0" borderId="14" xfId="0" applyFont="1" applyBorder="1" applyAlignment="1">
      <alignment horizontal="center" vertical="center"/>
    </xf>
    <xf numFmtId="0" fontId="44" fillId="0" borderId="0" xfId="0" applyFont="1" applyAlignment="1">
      <alignment horizontal="center" vertical="center"/>
    </xf>
    <xf numFmtId="0" fontId="44" fillId="0" borderId="16" xfId="0" applyFont="1" applyBorder="1" applyAlignment="1">
      <alignment horizontal="center" vertical="center"/>
    </xf>
    <xf numFmtId="0" fontId="44" fillId="0" borderId="18" xfId="0" applyFont="1" applyBorder="1" applyAlignment="1">
      <alignment horizontal="center" vertical="center"/>
    </xf>
    <xf numFmtId="0" fontId="43" fillId="12" borderId="20" xfId="0" applyFont="1" applyFill="1" applyBorder="1" applyAlignment="1">
      <alignment horizontal="center" vertical="center" wrapText="1" readingOrder="1"/>
    </xf>
    <xf numFmtId="0" fontId="43" fillId="12" borderId="21" xfId="0" applyFont="1" applyFill="1" applyBorder="1" applyAlignment="1">
      <alignment horizontal="center" vertical="center" wrapText="1" readingOrder="1"/>
    </xf>
    <xf numFmtId="0" fontId="43" fillId="12" borderId="22" xfId="0" applyFont="1" applyFill="1" applyBorder="1" applyAlignment="1">
      <alignment horizontal="center" vertical="center" wrapText="1" readingOrder="1"/>
    </xf>
    <xf numFmtId="0" fontId="43" fillId="12" borderId="23" xfId="0" applyFont="1" applyFill="1" applyBorder="1" applyAlignment="1">
      <alignment horizontal="center" vertical="center" wrapText="1" readingOrder="1"/>
    </xf>
    <xf numFmtId="0" fontId="43" fillId="12" borderId="0" xfId="0" applyFont="1" applyFill="1" applyBorder="1" applyAlignment="1">
      <alignment horizontal="center" vertical="center" wrapText="1" readingOrder="1"/>
    </xf>
    <xf numFmtId="0" fontId="43" fillId="12" borderId="24" xfId="0" applyFont="1" applyFill="1" applyBorder="1" applyAlignment="1">
      <alignment horizontal="center" vertical="center" wrapText="1" readingOrder="1"/>
    </xf>
    <xf numFmtId="0" fontId="43" fillId="12" borderId="25" xfId="0" applyFont="1" applyFill="1" applyBorder="1" applyAlignment="1">
      <alignment horizontal="center" vertical="center" wrapText="1" readingOrder="1"/>
    </xf>
    <xf numFmtId="0" fontId="43" fillId="12" borderId="26" xfId="0" applyFont="1" applyFill="1" applyBorder="1" applyAlignment="1">
      <alignment horizontal="center" vertical="center" wrapText="1" readingOrder="1"/>
    </xf>
    <xf numFmtId="0" fontId="43" fillId="12" borderId="27" xfId="0" applyFont="1" applyFill="1" applyBorder="1" applyAlignment="1">
      <alignment horizontal="center" vertical="center" wrapText="1" readingOrder="1"/>
    </xf>
    <xf numFmtId="0" fontId="42" fillId="0" borderId="0" xfId="0" applyFont="1" applyAlignment="1">
      <alignment horizontal="center" vertical="center" wrapText="1"/>
    </xf>
    <xf numFmtId="0" fontId="23" fillId="0" borderId="0" xfId="0" applyFont="1" applyAlignment="1">
      <alignment horizontal="center" vertical="center" wrapText="1"/>
    </xf>
    <xf numFmtId="0" fontId="44" fillId="0" borderId="13" xfId="0" applyFont="1" applyBorder="1" applyAlignment="1">
      <alignment horizontal="center" vertical="center"/>
    </xf>
    <xf numFmtId="0" fontId="44" fillId="0" borderId="15" xfId="0" applyFont="1" applyBorder="1" applyAlignment="1">
      <alignment horizontal="center" vertical="center"/>
    </xf>
    <xf numFmtId="0" fontId="44" fillId="0" borderId="17" xfId="0" applyFont="1" applyBorder="1" applyAlignment="1">
      <alignment horizontal="center" vertical="center"/>
    </xf>
    <xf numFmtId="0" fontId="43" fillId="5" borderId="20" xfId="0" applyFont="1" applyFill="1" applyBorder="1" applyAlignment="1">
      <alignment horizontal="center" vertical="center" wrapText="1" readingOrder="1"/>
    </xf>
    <xf numFmtId="0" fontId="43" fillId="5" borderId="21" xfId="0" applyFont="1" applyFill="1" applyBorder="1" applyAlignment="1">
      <alignment horizontal="center" vertical="center" wrapText="1" readingOrder="1"/>
    </xf>
    <xf numFmtId="0" fontId="43" fillId="5" borderId="22" xfId="0" applyFont="1" applyFill="1" applyBorder="1" applyAlignment="1">
      <alignment horizontal="center" vertical="center" wrapText="1" readingOrder="1"/>
    </xf>
    <xf numFmtId="0" fontId="43" fillId="5" borderId="23" xfId="0" applyFont="1" applyFill="1" applyBorder="1" applyAlignment="1">
      <alignment horizontal="center" vertical="center" wrapText="1" readingOrder="1"/>
    </xf>
    <xf numFmtId="0" fontId="43" fillId="5" borderId="0" xfId="0" applyFont="1" applyFill="1" applyBorder="1" applyAlignment="1">
      <alignment horizontal="center" vertical="center" wrapText="1" readingOrder="1"/>
    </xf>
    <xf numFmtId="0" fontId="43" fillId="5" borderId="24" xfId="0" applyFont="1" applyFill="1" applyBorder="1" applyAlignment="1">
      <alignment horizontal="center" vertical="center" wrapText="1" readingOrder="1"/>
    </xf>
    <xf numFmtId="0" fontId="43" fillId="5" borderId="25" xfId="0" applyFont="1" applyFill="1" applyBorder="1" applyAlignment="1">
      <alignment horizontal="center" vertical="center" wrapText="1" readingOrder="1"/>
    </xf>
    <xf numFmtId="0" fontId="43" fillId="5" borderId="26" xfId="0" applyFont="1" applyFill="1" applyBorder="1" applyAlignment="1">
      <alignment horizontal="center" vertical="center" wrapText="1" readingOrder="1"/>
    </xf>
    <xf numFmtId="0" fontId="43" fillId="5" borderId="27" xfId="0" applyFont="1" applyFill="1" applyBorder="1" applyAlignment="1">
      <alignment horizontal="center" vertical="center" wrapText="1" readingOrder="1"/>
    </xf>
    <xf numFmtId="0" fontId="43" fillId="13" borderId="20" xfId="0" applyFont="1" applyFill="1" applyBorder="1" applyAlignment="1">
      <alignment horizontal="center" vertical="center" wrapText="1" readingOrder="1"/>
    </xf>
    <xf numFmtId="0" fontId="43" fillId="13" borderId="21" xfId="0" applyFont="1" applyFill="1" applyBorder="1" applyAlignment="1">
      <alignment horizontal="center" vertical="center" wrapText="1" readingOrder="1"/>
    </xf>
    <xf numFmtId="0" fontId="43" fillId="13" borderId="22" xfId="0" applyFont="1" applyFill="1" applyBorder="1" applyAlignment="1">
      <alignment horizontal="center" vertical="center" wrapText="1" readingOrder="1"/>
    </xf>
    <xf numFmtId="0" fontId="43" fillId="13" borderId="23" xfId="0" applyFont="1" applyFill="1" applyBorder="1" applyAlignment="1">
      <alignment horizontal="center" vertical="center" wrapText="1" readingOrder="1"/>
    </xf>
    <xf numFmtId="0" fontId="43" fillId="13" borderId="0" xfId="0" applyFont="1" applyFill="1" applyBorder="1" applyAlignment="1">
      <alignment horizontal="center" vertical="center" wrapText="1" readingOrder="1"/>
    </xf>
    <xf numFmtId="0" fontId="43" fillId="13" borderId="24" xfId="0" applyFont="1" applyFill="1" applyBorder="1" applyAlignment="1">
      <alignment horizontal="center" vertical="center" wrapText="1" readingOrder="1"/>
    </xf>
    <xf numFmtId="0" fontId="43" fillId="13" borderId="25" xfId="0" applyFont="1" applyFill="1" applyBorder="1" applyAlignment="1">
      <alignment horizontal="center" vertical="center" wrapText="1" readingOrder="1"/>
    </xf>
    <xf numFmtId="0" fontId="43" fillId="13" borderId="26" xfId="0" applyFont="1" applyFill="1" applyBorder="1" applyAlignment="1">
      <alignment horizontal="center" vertical="center" wrapText="1" readingOrder="1"/>
    </xf>
    <xf numFmtId="0" fontId="43" fillId="13" borderId="27" xfId="0" applyFont="1" applyFill="1" applyBorder="1" applyAlignment="1">
      <alignment horizontal="center" vertical="center" wrapText="1" readingOrder="1"/>
    </xf>
    <xf numFmtId="0" fontId="44" fillId="0" borderId="19" xfId="0" applyFont="1" applyBorder="1" applyAlignment="1">
      <alignment horizontal="center" vertical="center" wrapText="1"/>
    </xf>
    <xf numFmtId="0" fontId="25" fillId="0" borderId="0" xfId="0" applyFont="1" applyAlignment="1">
      <alignment horizontal="center" vertical="center"/>
    </xf>
    <xf numFmtId="0" fontId="46" fillId="0" borderId="0" xfId="0" applyFont="1" applyAlignment="1">
      <alignment horizontal="center" vertical="center"/>
    </xf>
    <xf numFmtId="0" fontId="41" fillId="15" borderId="35" xfId="0" applyFont="1" applyFill="1" applyBorder="1" applyAlignment="1">
      <alignment horizontal="center" vertical="center" wrapText="1" readingOrder="1"/>
    </xf>
    <xf numFmtId="0" fontId="41" fillId="15" borderId="36" xfId="0" applyFont="1" applyFill="1" applyBorder="1" applyAlignment="1">
      <alignment horizontal="center" vertical="center" wrapText="1" readingOrder="1"/>
    </xf>
    <xf numFmtId="0" fontId="41" fillId="15" borderId="47" xfId="0" applyFont="1" applyFill="1" applyBorder="1" applyAlignment="1">
      <alignment horizontal="center" vertical="center" wrapText="1" readingOrder="1"/>
    </xf>
    <xf numFmtId="0" fontId="36" fillId="3" borderId="0" xfId="0" applyFont="1" applyFill="1" applyBorder="1" applyAlignment="1">
      <alignment horizontal="justify" vertical="center" wrapText="1"/>
    </xf>
    <xf numFmtId="0" fontId="38" fillId="15" borderId="44" xfId="0" applyFont="1" applyFill="1" applyBorder="1" applyAlignment="1">
      <alignment horizontal="center" vertical="center" wrapText="1" readingOrder="1"/>
    </xf>
    <xf numFmtId="0" fontId="38" fillId="15" borderId="45" xfId="0" applyFont="1" applyFill="1" applyBorder="1" applyAlignment="1">
      <alignment horizontal="center" vertical="center" wrapText="1" readingOrder="1"/>
    </xf>
    <xf numFmtId="0" fontId="38" fillId="3" borderId="42" xfId="0" applyFont="1" applyFill="1" applyBorder="1" applyAlignment="1">
      <alignment horizontal="center" vertical="center" wrapText="1" readingOrder="1"/>
    </xf>
    <xf numFmtId="0" fontId="38" fillId="3" borderId="37" xfId="0" applyFont="1" applyFill="1" applyBorder="1" applyAlignment="1">
      <alignment horizontal="center" vertical="center" wrapText="1" readingOrder="1"/>
    </xf>
    <xf numFmtId="0" fontId="38" fillId="3" borderId="34" xfId="0"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8" fillId="3" borderId="39"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cellXfs>
  <cellStyles count="5">
    <cellStyle name="Normal" xfId="0" builtinId="0"/>
    <cellStyle name="Normal - Style1 2" xfId="2"/>
    <cellStyle name="Normal 2" xfId="4"/>
    <cellStyle name="Normal 2 2" xfId="3"/>
    <cellStyle name="Porcentaje" xfId="1" builtinId="5"/>
  </cellStyles>
  <dxfs count="235">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Arial Narrow"/>
        <scheme val="none"/>
      </font>
      <fill>
        <patternFill patternType="none">
          <fgColor indexed="64"/>
          <bgColor indexed="65"/>
        </patternFill>
      </fill>
      <alignment horizontal="general" vertical="center" textRotation="0" wrapText="0" indent="0" justifyLastLine="0" shrinkToFit="0" readingOrder="0"/>
    </dxf>
    <dxf>
      <font>
        <color rgb="FF9C0006"/>
      </font>
      <fill>
        <patternFill>
          <bgColor rgb="FFFFC7CE"/>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s>
  <tableStyles count="0" defaultTableStyle="TableStyleMedium2" defaultPivotStyle="PivotStyleLight16"/>
  <colors>
    <mruColors>
      <color rgb="FFFFFF66"/>
      <color rgb="FFFFCC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eetMetadata" Target="metadata.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ndres Marin" refreshedDate="44186.276661689815" createdVersion="6" refreshedVersion="6" minRefreshableVersion="3" recordCount="10">
  <cacheSource type="worksheet">
    <worksheetSource name="Tabla1"/>
  </cacheSource>
  <cacheFields count="2">
    <cacheField name="Criterios" numFmtId="0">
      <sharedItems count="2">
        <s v="Afectación Económica o presupuestal"/>
        <s v="Pérdida Reputacional"/>
      </sharedItems>
    </cacheField>
    <cacheField name="Subcriterios" numFmtId="0">
      <sharedItems count="10">
        <s v="Afectación menor a 10 SMLMV ."/>
        <s v="Entre 10 y 50 SMLMV "/>
        <s v="Entre 50 y 100 SMLMV "/>
        <s v="Entre 100 y 500 SMLMV "/>
        <s v="Mayor a 500 SMLMV "/>
        <s v="El riesgo afecta la imagen de alguna área de la organización"/>
        <s v="El riesgo afecta la imagen de la entidad internamente, de conocimiento general, nivel interno, de junta dircetiva y accionistas y/o de provedores"/>
        <s v="El riesgo afecta la imagen de la entidad con algunos usuarios de relevancia frente al logro de los objetivos"/>
        <s v="El riesgo afecta la imagen de de la entidad con efecto publicitario sostenido a nivel de sector administrativo, nivel departamental o municipal"/>
        <s v="El riesgo afecta la imagen de la entidad a nivel nacional, con efecto publicitarios sostenible a nivel paí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
  <r>
    <x v="0"/>
    <x v="0"/>
  </r>
  <r>
    <x v="0"/>
    <x v="1"/>
  </r>
  <r>
    <x v="0"/>
    <x v="2"/>
  </r>
  <r>
    <x v="0"/>
    <x v="3"/>
  </r>
  <r>
    <x v="0"/>
    <x v="4"/>
  </r>
  <r>
    <x v="1"/>
    <x v="5"/>
  </r>
  <r>
    <x v="1"/>
    <x v="6"/>
  </r>
  <r>
    <x v="1"/>
    <x v="7"/>
  </r>
  <r>
    <x v="1"/>
    <x v="8"/>
  </r>
  <r>
    <x v="1"/>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Dinámica1" cacheId="25" applyNumberFormats="0" applyBorderFormats="0" applyFontFormats="0" applyPatternFormats="0" applyAlignmentFormats="0" applyWidthHeightFormats="1" dataCaption="Valores" updatedVersion="6" minRefreshableVersion="3" useAutoFormatting="1" rowGrandTotals="0" colGrandTotals="0" itemPrintTitles="1" createdVersion="6" indent="0" compact="0" outline="1" outlineData="1" compactData="0" multipleFieldFilters="0">
  <location ref="D209:E221" firstHeaderRow="1" firstDataRow="1" firstDataCol="2"/>
  <pivotFields count="2">
    <pivotField axis="axisRow" compact="0" showAll="0" defaultSubtotal="0">
      <items count="2">
        <item x="0"/>
        <item x="1"/>
      </items>
    </pivotField>
    <pivotField axis="axisRow" compact="0" showAll="0" defaultSubtotal="0">
      <items count="10">
        <item x="0"/>
        <item x="5"/>
        <item x="6"/>
        <item x="7"/>
        <item x="8"/>
        <item x="9"/>
        <item x="1"/>
        <item x="2"/>
        <item x="3"/>
        <item x="4"/>
      </items>
    </pivotField>
  </pivotFields>
  <rowFields count="2">
    <field x="0"/>
    <field x="1"/>
  </rowFields>
  <rowItems count="12">
    <i>
      <x/>
    </i>
    <i r="1">
      <x/>
    </i>
    <i r="1">
      <x v="6"/>
    </i>
    <i r="1">
      <x v="7"/>
    </i>
    <i r="1">
      <x v="8"/>
    </i>
    <i r="1">
      <x v="9"/>
    </i>
    <i>
      <x v="1"/>
    </i>
    <i r="1">
      <x v="1"/>
    </i>
    <i r="1">
      <x v="2"/>
    </i>
    <i r="1">
      <x v="3"/>
    </i>
    <i r="1">
      <x v="4"/>
    </i>
    <i r="1">
      <x v="5"/>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id="1" name="Tabla1" displayName="Tabla1" ref="B209:C219" totalsRowShown="0" headerRowDxfId="3" dataDxfId="2">
  <autoFilter ref="B209:C219"/>
  <tableColumns count="2">
    <tableColumn id="1" name="Criterios" dataDxfId="1"/>
    <tableColumn id="2" name="Subcriterios"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45"/>
  <sheetViews>
    <sheetView topLeftCell="A13" zoomScale="110" zoomScaleNormal="110" workbookViewId="0">
      <selection activeCell="B16" sqref="B16"/>
    </sheetView>
  </sheetViews>
  <sheetFormatPr baseColWidth="10" defaultRowHeight="15" x14ac:dyDescent="0.25"/>
  <cols>
    <col min="1" max="1" width="2.85546875" style="84" customWidth="1"/>
    <col min="2" max="3" width="24.7109375" style="84" customWidth="1"/>
    <col min="4" max="4" width="16" style="84" customWidth="1"/>
    <col min="5" max="5" width="24.7109375" style="84" customWidth="1"/>
    <col min="6" max="6" width="27.7109375" style="84" customWidth="1"/>
    <col min="7" max="8" width="24.7109375" style="84" customWidth="1"/>
    <col min="9" max="16384" width="11.42578125" style="84"/>
  </cols>
  <sheetData>
    <row r="1" spans="2:8" ht="15.75" thickBot="1" x14ac:dyDescent="0.3"/>
    <row r="2" spans="2:8" ht="18" x14ac:dyDescent="0.25">
      <c r="B2" s="157" t="s">
        <v>166</v>
      </c>
      <c r="C2" s="158"/>
      <c r="D2" s="158"/>
      <c r="E2" s="158"/>
      <c r="F2" s="158"/>
      <c r="G2" s="158"/>
      <c r="H2" s="159"/>
    </row>
    <row r="3" spans="2:8" x14ac:dyDescent="0.25">
      <c r="B3" s="85"/>
      <c r="C3" s="86"/>
      <c r="D3" s="86"/>
      <c r="E3" s="86"/>
      <c r="F3" s="86"/>
      <c r="G3" s="86"/>
      <c r="H3" s="87"/>
    </row>
    <row r="4" spans="2:8" ht="63" customHeight="1" x14ac:dyDescent="0.25">
      <c r="B4" s="160" t="s">
        <v>209</v>
      </c>
      <c r="C4" s="161"/>
      <c r="D4" s="161"/>
      <c r="E4" s="161"/>
      <c r="F4" s="161"/>
      <c r="G4" s="161"/>
      <c r="H4" s="162"/>
    </row>
    <row r="5" spans="2:8" ht="63" customHeight="1" x14ac:dyDescent="0.25">
      <c r="B5" s="163"/>
      <c r="C5" s="164"/>
      <c r="D5" s="164"/>
      <c r="E5" s="164"/>
      <c r="F5" s="164"/>
      <c r="G5" s="164"/>
      <c r="H5" s="165"/>
    </row>
    <row r="6" spans="2:8" ht="16.5" x14ac:dyDescent="0.25">
      <c r="B6" s="166" t="s">
        <v>164</v>
      </c>
      <c r="C6" s="167"/>
      <c r="D6" s="167"/>
      <c r="E6" s="167"/>
      <c r="F6" s="167"/>
      <c r="G6" s="167"/>
      <c r="H6" s="168"/>
    </row>
    <row r="7" spans="2:8" ht="95.25" customHeight="1" x14ac:dyDescent="0.25">
      <c r="B7" s="176" t="s">
        <v>169</v>
      </c>
      <c r="C7" s="177"/>
      <c r="D7" s="177"/>
      <c r="E7" s="177"/>
      <c r="F7" s="177"/>
      <c r="G7" s="177"/>
      <c r="H7" s="178"/>
    </row>
    <row r="8" spans="2:8" ht="16.5" x14ac:dyDescent="0.25">
      <c r="B8" s="122"/>
      <c r="C8" s="123"/>
      <c r="D8" s="123"/>
      <c r="E8" s="123"/>
      <c r="F8" s="123"/>
      <c r="G8" s="123"/>
      <c r="H8" s="124"/>
    </row>
    <row r="9" spans="2:8" ht="16.5" customHeight="1" x14ac:dyDescent="0.25">
      <c r="B9" s="169" t="s">
        <v>202</v>
      </c>
      <c r="C9" s="170"/>
      <c r="D9" s="170"/>
      <c r="E9" s="170"/>
      <c r="F9" s="170"/>
      <c r="G9" s="170"/>
      <c r="H9" s="171"/>
    </row>
    <row r="10" spans="2:8" ht="44.25" customHeight="1" x14ac:dyDescent="0.25">
      <c r="B10" s="169"/>
      <c r="C10" s="170"/>
      <c r="D10" s="170"/>
      <c r="E10" s="170"/>
      <c r="F10" s="170"/>
      <c r="G10" s="170"/>
      <c r="H10" s="171"/>
    </row>
    <row r="11" spans="2:8" ht="15.75" thickBot="1" x14ac:dyDescent="0.3">
      <c r="B11" s="110"/>
      <c r="C11" s="113"/>
      <c r="D11" s="118"/>
      <c r="E11" s="119"/>
      <c r="F11" s="119"/>
      <c r="G11" s="120"/>
      <c r="H11" s="121"/>
    </row>
    <row r="12" spans="2:8" ht="15.75" thickTop="1" x14ac:dyDescent="0.25">
      <c r="B12" s="110"/>
      <c r="C12" s="172" t="s">
        <v>165</v>
      </c>
      <c r="D12" s="173"/>
      <c r="E12" s="174" t="s">
        <v>203</v>
      </c>
      <c r="F12" s="175"/>
      <c r="G12" s="113"/>
      <c r="H12" s="114"/>
    </row>
    <row r="13" spans="2:8" ht="35.25" customHeight="1" x14ac:dyDescent="0.25">
      <c r="B13" s="110"/>
      <c r="C13" s="144" t="s">
        <v>196</v>
      </c>
      <c r="D13" s="145"/>
      <c r="E13" s="146" t="s">
        <v>201</v>
      </c>
      <c r="F13" s="147"/>
      <c r="G13" s="113"/>
      <c r="H13" s="114"/>
    </row>
    <row r="14" spans="2:8" ht="17.25" customHeight="1" x14ac:dyDescent="0.25">
      <c r="B14" s="110"/>
      <c r="C14" s="144" t="s">
        <v>197</v>
      </c>
      <c r="D14" s="145"/>
      <c r="E14" s="146" t="s">
        <v>199</v>
      </c>
      <c r="F14" s="147"/>
      <c r="G14" s="113"/>
      <c r="H14" s="114"/>
    </row>
    <row r="15" spans="2:8" ht="19.5" customHeight="1" x14ac:dyDescent="0.25">
      <c r="B15" s="110"/>
      <c r="C15" s="144" t="s">
        <v>198</v>
      </c>
      <c r="D15" s="145"/>
      <c r="E15" s="146" t="s">
        <v>200</v>
      </c>
      <c r="F15" s="147"/>
      <c r="G15" s="113"/>
      <c r="H15" s="114"/>
    </row>
    <row r="16" spans="2:8" ht="69.75" customHeight="1" x14ac:dyDescent="0.25">
      <c r="B16" s="110"/>
      <c r="C16" s="144" t="s">
        <v>167</v>
      </c>
      <c r="D16" s="145"/>
      <c r="E16" s="146" t="s">
        <v>168</v>
      </c>
      <c r="F16" s="147"/>
      <c r="G16" s="113"/>
      <c r="H16" s="114"/>
    </row>
    <row r="17" spans="2:8" ht="34.5" customHeight="1" x14ac:dyDescent="0.25">
      <c r="B17" s="110"/>
      <c r="C17" s="148" t="s">
        <v>2</v>
      </c>
      <c r="D17" s="149"/>
      <c r="E17" s="140" t="s">
        <v>210</v>
      </c>
      <c r="F17" s="141"/>
      <c r="G17" s="113"/>
      <c r="H17" s="114"/>
    </row>
    <row r="18" spans="2:8" ht="27.75" customHeight="1" x14ac:dyDescent="0.25">
      <c r="B18" s="110"/>
      <c r="C18" s="148" t="s">
        <v>3</v>
      </c>
      <c r="D18" s="149"/>
      <c r="E18" s="140" t="s">
        <v>211</v>
      </c>
      <c r="F18" s="141"/>
      <c r="G18" s="113"/>
      <c r="H18" s="114"/>
    </row>
    <row r="19" spans="2:8" ht="28.5" customHeight="1" x14ac:dyDescent="0.25">
      <c r="B19" s="110"/>
      <c r="C19" s="148" t="s">
        <v>42</v>
      </c>
      <c r="D19" s="149"/>
      <c r="E19" s="140" t="s">
        <v>212</v>
      </c>
      <c r="F19" s="141"/>
      <c r="G19" s="113"/>
      <c r="H19" s="114"/>
    </row>
    <row r="20" spans="2:8" ht="72.75" customHeight="1" x14ac:dyDescent="0.25">
      <c r="B20" s="110"/>
      <c r="C20" s="148" t="s">
        <v>1</v>
      </c>
      <c r="D20" s="149"/>
      <c r="E20" s="140" t="s">
        <v>213</v>
      </c>
      <c r="F20" s="141"/>
      <c r="G20" s="113"/>
      <c r="H20" s="114"/>
    </row>
    <row r="21" spans="2:8" ht="64.5" customHeight="1" x14ac:dyDescent="0.25">
      <c r="B21" s="110"/>
      <c r="C21" s="148" t="s">
        <v>50</v>
      </c>
      <c r="D21" s="149"/>
      <c r="E21" s="140" t="s">
        <v>171</v>
      </c>
      <c r="F21" s="141"/>
      <c r="G21" s="113"/>
      <c r="H21" s="114"/>
    </row>
    <row r="22" spans="2:8" ht="71.25" customHeight="1" x14ac:dyDescent="0.25">
      <c r="B22" s="110"/>
      <c r="C22" s="148" t="s">
        <v>170</v>
      </c>
      <c r="D22" s="149"/>
      <c r="E22" s="140" t="s">
        <v>172</v>
      </c>
      <c r="F22" s="141"/>
      <c r="G22" s="113"/>
      <c r="H22" s="114"/>
    </row>
    <row r="23" spans="2:8" ht="55.5" customHeight="1" x14ac:dyDescent="0.25">
      <c r="B23" s="110"/>
      <c r="C23" s="142" t="s">
        <v>173</v>
      </c>
      <c r="D23" s="143"/>
      <c r="E23" s="140" t="s">
        <v>174</v>
      </c>
      <c r="F23" s="141"/>
      <c r="G23" s="113"/>
      <c r="H23" s="114"/>
    </row>
    <row r="24" spans="2:8" ht="42" customHeight="1" x14ac:dyDescent="0.25">
      <c r="B24" s="110"/>
      <c r="C24" s="142" t="s">
        <v>48</v>
      </c>
      <c r="D24" s="143"/>
      <c r="E24" s="140" t="s">
        <v>175</v>
      </c>
      <c r="F24" s="141"/>
      <c r="G24" s="113"/>
      <c r="H24" s="114"/>
    </row>
    <row r="25" spans="2:8" ht="59.25" customHeight="1" x14ac:dyDescent="0.25">
      <c r="B25" s="110"/>
      <c r="C25" s="142" t="s">
        <v>163</v>
      </c>
      <c r="D25" s="143"/>
      <c r="E25" s="140" t="s">
        <v>176</v>
      </c>
      <c r="F25" s="141"/>
      <c r="G25" s="113"/>
      <c r="H25" s="114"/>
    </row>
    <row r="26" spans="2:8" ht="23.25" customHeight="1" x14ac:dyDescent="0.25">
      <c r="B26" s="110"/>
      <c r="C26" s="142" t="s">
        <v>12</v>
      </c>
      <c r="D26" s="143"/>
      <c r="E26" s="140" t="s">
        <v>177</v>
      </c>
      <c r="F26" s="141"/>
      <c r="G26" s="113"/>
      <c r="H26" s="114"/>
    </row>
    <row r="27" spans="2:8" ht="30.75" customHeight="1" x14ac:dyDescent="0.25">
      <c r="B27" s="110"/>
      <c r="C27" s="142" t="s">
        <v>181</v>
      </c>
      <c r="D27" s="143"/>
      <c r="E27" s="140" t="s">
        <v>178</v>
      </c>
      <c r="F27" s="141"/>
      <c r="G27" s="113"/>
      <c r="H27" s="114"/>
    </row>
    <row r="28" spans="2:8" ht="35.25" customHeight="1" x14ac:dyDescent="0.25">
      <c r="B28" s="110"/>
      <c r="C28" s="142" t="s">
        <v>182</v>
      </c>
      <c r="D28" s="143"/>
      <c r="E28" s="140" t="s">
        <v>179</v>
      </c>
      <c r="F28" s="141"/>
      <c r="G28" s="113"/>
      <c r="H28" s="114"/>
    </row>
    <row r="29" spans="2:8" ht="33" customHeight="1" x14ac:dyDescent="0.25">
      <c r="B29" s="110"/>
      <c r="C29" s="142" t="s">
        <v>182</v>
      </c>
      <c r="D29" s="143"/>
      <c r="E29" s="140" t="s">
        <v>179</v>
      </c>
      <c r="F29" s="141"/>
      <c r="G29" s="113"/>
      <c r="H29" s="114"/>
    </row>
    <row r="30" spans="2:8" ht="30" customHeight="1" x14ac:dyDescent="0.25">
      <c r="B30" s="110"/>
      <c r="C30" s="142" t="s">
        <v>183</v>
      </c>
      <c r="D30" s="143"/>
      <c r="E30" s="140" t="s">
        <v>180</v>
      </c>
      <c r="F30" s="141"/>
      <c r="G30" s="113"/>
      <c r="H30" s="114"/>
    </row>
    <row r="31" spans="2:8" ht="35.25" customHeight="1" x14ac:dyDescent="0.25">
      <c r="B31" s="110"/>
      <c r="C31" s="142" t="s">
        <v>184</v>
      </c>
      <c r="D31" s="143"/>
      <c r="E31" s="140" t="s">
        <v>185</v>
      </c>
      <c r="F31" s="141"/>
      <c r="G31" s="113"/>
      <c r="H31" s="114"/>
    </row>
    <row r="32" spans="2:8" ht="31.5" customHeight="1" x14ac:dyDescent="0.25">
      <c r="B32" s="110"/>
      <c r="C32" s="142" t="s">
        <v>186</v>
      </c>
      <c r="D32" s="143"/>
      <c r="E32" s="140" t="s">
        <v>187</v>
      </c>
      <c r="F32" s="141"/>
      <c r="G32" s="113"/>
      <c r="H32" s="114"/>
    </row>
    <row r="33" spans="2:8" ht="35.25" customHeight="1" x14ac:dyDescent="0.25">
      <c r="B33" s="110"/>
      <c r="C33" s="142" t="s">
        <v>188</v>
      </c>
      <c r="D33" s="143"/>
      <c r="E33" s="140" t="s">
        <v>189</v>
      </c>
      <c r="F33" s="141"/>
      <c r="G33" s="113"/>
      <c r="H33" s="114"/>
    </row>
    <row r="34" spans="2:8" ht="59.25" customHeight="1" x14ac:dyDescent="0.25">
      <c r="B34" s="110"/>
      <c r="C34" s="142" t="s">
        <v>190</v>
      </c>
      <c r="D34" s="143"/>
      <c r="E34" s="140" t="s">
        <v>191</v>
      </c>
      <c r="F34" s="141"/>
      <c r="G34" s="113"/>
      <c r="H34" s="114"/>
    </row>
    <row r="35" spans="2:8" ht="29.25" customHeight="1" x14ac:dyDescent="0.25">
      <c r="B35" s="110"/>
      <c r="C35" s="142" t="s">
        <v>29</v>
      </c>
      <c r="D35" s="143"/>
      <c r="E35" s="140" t="s">
        <v>192</v>
      </c>
      <c r="F35" s="141"/>
      <c r="G35" s="113"/>
      <c r="H35" s="114"/>
    </row>
    <row r="36" spans="2:8" ht="82.5" customHeight="1" x14ac:dyDescent="0.25">
      <c r="B36" s="110"/>
      <c r="C36" s="142" t="s">
        <v>194</v>
      </c>
      <c r="D36" s="143"/>
      <c r="E36" s="140" t="s">
        <v>193</v>
      </c>
      <c r="F36" s="141"/>
      <c r="G36" s="113"/>
      <c r="H36" s="114"/>
    </row>
    <row r="37" spans="2:8" ht="46.5" customHeight="1" x14ac:dyDescent="0.25">
      <c r="B37" s="110"/>
      <c r="C37" s="142" t="s">
        <v>39</v>
      </c>
      <c r="D37" s="143"/>
      <c r="E37" s="140" t="s">
        <v>195</v>
      </c>
      <c r="F37" s="141"/>
      <c r="G37" s="113"/>
      <c r="H37" s="114"/>
    </row>
    <row r="38" spans="2:8" ht="6.75" customHeight="1" thickBot="1" x14ac:dyDescent="0.3">
      <c r="B38" s="110"/>
      <c r="C38" s="153"/>
      <c r="D38" s="154"/>
      <c r="E38" s="155"/>
      <c r="F38" s="156"/>
      <c r="G38" s="113"/>
      <c r="H38" s="114"/>
    </row>
    <row r="39" spans="2:8" ht="15.75" thickTop="1" x14ac:dyDescent="0.25">
      <c r="B39" s="110"/>
      <c r="C39" s="111"/>
      <c r="D39" s="111"/>
      <c r="E39" s="112"/>
      <c r="F39" s="112"/>
      <c r="G39" s="113"/>
      <c r="H39" s="114"/>
    </row>
    <row r="40" spans="2:8" ht="21" customHeight="1" x14ac:dyDescent="0.25">
      <c r="B40" s="150" t="s">
        <v>204</v>
      </c>
      <c r="C40" s="151"/>
      <c r="D40" s="151"/>
      <c r="E40" s="151"/>
      <c r="F40" s="151"/>
      <c r="G40" s="151"/>
      <c r="H40" s="152"/>
    </row>
    <row r="41" spans="2:8" ht="20.25" customHeight="1" x14ac:dyDescent="0.25">
      <c r="B41" s="150" t="s">
        <v>205</v>
      </c>
      <c r="C41" s="151"/>
      <c r="D41" s="151"/>
      <c r="E41" s="151"/>
      <c r="F41" s="151"/>
      <c r="G41" s="151"/>
      <c r="H41" s="152"/>
    </row>
    <row r="42" spans="2:8" ht="20.25" customHeight="1" x14ac:dyDescent="0.25">
      <c r="B42" s="150" t="s">
        <v>206</v>
      </c>
      <c r="C42" s="151"/>
      <c r="D42" s="151"/>
      <c r="E42" s="151"/>
      <c r="F42" s="151"/>
      <c r="G42" s="151"/>
      <c r="H42" s="152"/>
    </row>
    <row r="43" spans="2:8" ht="20.25" customHeight="1" x14ac:dyDescent="0.25">
      <c r="B43" s="150" t="s">
        <v>207</v>
      </c>
      <c r="C43" s="151"/>
      <c r="D43" s="151"/>
      <c r="E43" s="151"/>
      <c r="F43" s="151"/>
      <c r="G43" s="151"/>
      <c r="H43" s="152"/>
    </row>
    <row r="44" spans="2:8" x14ac:dyDescent="0.25">
      <c r="B44" s="150" t="s">
        <v>208</v>
      </c>
      <c r="C44" s="151"/>
      <c r="D44" s="151"/>
      <c r="E44" s="151"/>
      <c r="F44" s="151"/>
      <c r="G44" s="151"/>
      <c r="H44" s="152"/>
    </row>
    <row r="45" spans="2:8" ht="15.75" thickBot="1" x14ac:dyDescent="0.3">
      <c r="B45" s="115"/>
      <c r="C45" s="116"/>
      <c r="D45" s="116"/>
      <c r="E45" s="116"/>
      <c r="F45" s="116"/>
      <c r="G45" s="116"/>
      <c r="H45" s="117"/>
    </row>
  </sheetData>
  <mergeCells count="64">
    <mergeCell ref="B2:H2"/>
    <mergeCell ref="B4:H5"/>
    <mergeCell ref="B6:H6"/>
    <mergeCell ref="B9:H10"/>
    <mergeCell ref="C12:D12"/>
    <mergeCell ref="E12:F12"/>
    <mergeCell ref="B7:H7"/>
    <mergeCell ref="C13:D13"/>
    <mergeCell ref="E13:F13"/>
    <mergeCell ref="C17:D17"/>
    <mergeCell ref="E17:F17"/>
    <mergeCell ref="C21:D21"/>
    <mergeCell ref="C18:D18"/>
    <mergeCell ref="C19:D19"/>
    <mergeCell ref="C20:D20"/>
    <mergeCell ref="E18:F18"/>
    <mergeCell ref="E19:F19"/>
    <mergeCell ref="E20:F20"/>
    <mergeCell ref="E21:F21"/>
    <mergeCell ref="B42:H42"/>
    <mergeCell ref="B43:H43"/>
    <mergeCell ref="B44:H44"/>
    <mergeCell ref="E23:F23"/>
    <mergeCell ref="C23:D23"/>
    <mergeCell ref="C24:D24"/>
    <mergeCell ref="E24:F24"/>
    <mergeCell ref="C26:D26"/>
    <mergeCell ref="E26:F26"/>
    <mergeCell ref="E34:F34"/>
    <mergeCell ref="C32:D32"/>
    <mergeCell ref="C31:D31"/>
    <mergeCell ref="E31:F31"/>
    <mergeCell ref="E32:F32"/>
    <mergeCell ref="C27:D27"/>
    <mergeCell ref="E27:F27"/>
    <mergeCell ref="C33:D33"/>
    <mergeCell ref="B40:H40"/>
    <mergeCell ref="C29:D29"/>
    <mergeCell ref="E29:F29"/>
    <mergeCell ref="C30:D30"/>
    <mergeCell ref="E30:F30"/>
    <mergeCell ref="E33:F33"/>
    <mergeCell ref="C34:D34"/>
    <mergeCell ref="C35:D35"/>
    <mergeCell ref="E35:F35"/>
    <mergeCell ref="C36:D36"/>
    <mergeCell ref="E36:F36"/>
    <mergeCell ref="B41:H41"/>
    <mergeCell ref="C38:D38"/>
    <mergeCell ref="E38:F38"/>
    <mergeCell ref="C37:D37"/>
    <mergeCell ref="E37:F37"/>
    <mergeCell ref="E28:F28"/>
    <mergeCell ref="C28:D28"/>
    <mergeCell ref="C16:D16"/>
    <mergeCell ref="E16:F16"/>
    <mergeCell ref="C14:D14"/>
    <mergeCell ref="E14:F14"/>
    <mergeCell ref="C15:D15"/>
    <mergeCell ref="E15:F15"/>
    <mergeCell ref="E22:F22"/>
    <mergeCell ref="C22:D22"/>
    <mergeCell ref="C25:D25"/>
    <mergeCell ref="E25:F2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BP72"/>
  <sheetViews>
    <sheetView tabSelected="1" topLeftCell="S8" zoomScale="85" zoomScaleNormal="85" workbookViewId="0">
      <selection activeCell="AJ11" sqref="AJ11"/>
    </sheetView>
  </sheetViews>
  <sheetFormatPr baseColWidth="10" defaultRowHeight="16.5" x14ac:dyDescent="0.3"/>
  <cols>
    <col min="1" max="1" width="4" style="2" bestFit="1" customWidth="1"/>
    <col min="2" max="2" width="14.140625" style="2" customWidth="1"/>
    <col min="3" max="3" width="13.140625" style="2" customWidth="1"/>
    <col min="4" max="4" width="16.140625" style="2" customWidth="1"/>
    <col min="5" max="5" width="32.42578125" style="1" customWidth="1"/>
    <col min="6" max="6" width="19" style="5" customWidth="1"/>
    <col min="7" max="7" width="17.85546875" style="1" customWidth="1"/>
    <col min="8" max="8" width="16.5703125" style="1" customWidth="1"/>
    <col min="9" max="9" width="6.28515625" style="1" bestFit="1" customWidth="1"/>
    <col min="10" max="10" width="27.28515625" style="1" bestFit="1" customWidth="1"/>
    <col min="11" max="11" width="30.5703125" style="1" hidden="1" customWidth="1"/>
    <col min="12" max="12" width="17.5703125" style="1" customWidth="1"/>
    <col min="13" max="13" width="6.28515625" style="1" bestFit="1" customWidth="1"/>
    <col min="14" max="14" width="16" style="1" customWidth="1"/>
    <col min="15" max="15" width="5.85546875" style="1" customWidth="1"/>
    <col min="16" max="16" width="31" style="1" customWidth="1"/>
    <col min="17" max="17" width="15.140625" style="1" bestFit="1" customWidth="1"/>
    <col min="18" max="18" width="6.85546875" style="1" customWidth="1"/>
    <col min="19" max="19" width="5" style="1" customWidth="1"/>
    <col min="20" max="20" width="5.5703125" style="1" customWidth="1"/>
    <col min="21" max="21" width="7.140625" style="1" customWidth="1"/>
    <col min="22" max="22" width="6.7109375" style="1" customWidth="1"/>
    <col min="23" max="23" width="7.5703125" style="1" customWidth="1"/>
    <col min="24" max="24" width="38.28515625" style="1" hidden="1" customWidth="1"/>
    <col min="25" max="25" width="8.7109375" style="1" customWidth="1"/>
    <col min="26" max="26" width="10.42578125" style="1" customWidth="1"/>
    <col min="27" max="27" width="9.28515625" style="1" customWidth="1"/>
    <col min="28" max="28" width="9.140625" style="1" customWidth="1"/>
    <col min="29" max="29" width="8.42578125" style="1" customWidth="1"/>
    <col min="30" max="30" width="7.28515625" style="1" customWidth="1"/>
    <col min="31" max="31" width="23" style="1" customWidth="1"/>
    <col min="32" max="32" width="18.85546875" style="1" customWidth="1"/>
    <col min="33" max="33" width="16.85546875" style="1" customWidth="1"/>
    <col min="34" max="34" width="14.85546875" style="1" customWidth="1"/>
    <col min="35" max="35" width="18.5703125" style="1" customWidth="1"/>
    <col min="36" max="36" width="21" style="1" customWidth="1"/>
    <col min="37" max="16384" width="11.42578125" style="1"/>
  </cols>
  <sheetData>
    <row r="1" spans="1:68" ht="16.5" customHeight="1" x14ac:dyDescent="0.3">
      <c r="A1" s="183" t="s">
        <v>144</v>
      </c>
      <c r="B1" s="184"/>
      <c r="C1" s="184"/>
      <c r="D1" s="184"/>
      <c r="E1" s="184"/>
      <c r="F1" s="184"/>
      <c r="G1" s="184"/>
      <c r="H1" s="184"/>
      <c r="I1" s="184"/>
      <c r="J1" s="184"/>
      <c r="K1" s="184"/>
      <c r="L1" s="184"/>
      <c r="M1" s="184"/>
      <c r="N1" s="184"/>
      <c r="O1" s="184"/>
      <c r="P1" s="184"/>
      <c r="Q1" s="184"/>
      <c r="R1" s="184"/>
      <c r="S1" s="184"/>
      <c r="T1" s="184"/>
      <c r="U1" s="184"/>
      <c r="V1" s="184"/>
      <c r="W1" s="184"/>
      <c r="X1" s="184"/>
      <c r="Y1" s="184"/>
      <c r="Z1" s="184"/>
      <c r="AA1" s="184"/>
      <c r="AB1" s="184"/>
      <c r="AC1" s="184"/>
      <c r="AD1" s="184"/>
      <c r="AE1" s="184"/>
      <c r="AF1" s="184"/>
      <c r="AG1" s="184"/>
      <c r="AH1" s="184"/>
      <c r="AI1" s="184"/>
      <c r="AJ1" s="185"/>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row>
    <row r="2" spans="1:68" ht="24" customHeight="1" x14ac:dyDescent="0.3">
      <c r="A2" s="186"/>
      <c r="B2" s="187"/>
      <c r="C2" s="187"/>
      <c r="D2" s="187"/>
      <c r="E2" s="187"/>
      <c r="F2" s="187"/>
      <c r="G2" s="187"/>
      <c r="H2" s="187"/>
      <c r="I2" s="187"/>
      <c r="J2" s="187"/>
      <c r="K2" s="187"/>
      <c r="L2" s="187"/>
      <c r="M2" s="187"/>
      <c r="N2" s="187"/>
      <c r="O2" s="187"/>
      <c r="P2" s="187"/>
      <c r="Q2" s="187"/>
      <c r="R2" s="187"/>
      <c r="S2" s="187"/>
      <c r="T2" s="187"/>
      <c r="U2" s="187"/>
      <c r="V2" s="187"/>
      <c r="W2" s="187"/>
      <c r="X2" s="187"/>
      <c r="Y2" s="187"/>
      <c r="Z2" s="187"/>
      <c r="AA2" s="187"/>
      <c r="AB2" s="187"/>
      <c r="AC2" s="187"/>
      <c r="AD2" s="187"/>
      <c r="AE2" s="187"/>
      <c r="AF2" s="187"/>
      <c r="AG2" s="187"/>
      <c r="AH2" s="187"/>
      <c r="AI2" s="187"/>
      <c r="AJ2" s="18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row>
    <row r="3" spans="1:68" x14ac:dyDescent="0.3">
      <c r="A3" s="28"/>
      <c r="B3" s="29"/>
      <c r="C3" s="28"/>
      <c r="D3" s="28"/>
      <c r="E3" s="8"/>
      <c r="F3" s="27"/>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row>
    <row r="4" spans="1:68" ht="26.25" customHeight="1" x14ac:dyDescent="0.3">
      <c r="A4" s="220" t="s">
        <v>43</v>
      </c>
      <c r="B4" s="221"/>
      <c r="C4" s="179" t="s">
        <v>214</v>
      </c>
      <c r="D4" s="180"/>
      <c r="E4" s="180"/>
      <c r="F4" s="180"/>
      <c r="G4" s="180"/>
      <c r="H4" s="180"/>
      <c r="I4" s="180"/>
      <c r="J4" s="180"/>
      <c r="K4" s="180"/>
      <c r="L4" s="180"/>
      <c r="M4" s="180"/>
      <c r="N4" s="181"/>
      <c r="O4" s="182"/>
      <c r="P4" s="182"/>
      <c r="Q4" s="182"/>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row>
    <row r="5" spans="1:68" ht="30" customHeight="1" x14ac:dyDescent="0.3">
      <c r="A5" s="220" t="s">
        <v>130</v>
      </c>
      <c r="B5" s="221"/>
      <c r="C5" s="179" t="s">
        <v>215</v>
      </c>
      <c r="D5" s="180"/>
      <c r="E5" s="180"/>
      <c r="F5" s="180"/>
      <c r="G5" s="180"/>
      <c r="H5" s="180"/>
      <c r="I5" s="180"/>
      <c r="J5" s="180"/>
      <c r="K5" s="180"/>
      <c r="L5" s="180"/>
      <c r="M5" s="180"/>
      <c r="N5" s="181"/>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row>
    <row r="6" spans="1:68" ht="49.5" customHeight="1" x14ac:dyDescent="0.3">
      <c r="A6" s="220" t="s">
        <v>44</v>
      </c>
      <c r="B6" s="221"/>
      <c r="C6" s="230" t="s">
        <v>234</v>
      </c>
      <c r="D6" s="231"/>
      <c r="E6" s="231"/>
      <c r="F6" s="231"/>
      <c r="G6" s="231"/>
      <c r="H6" s="231"/>
      <c r="I6" s="231"/>
      <c r="J6" s="231"/>
      <c r="K6" s="231"/>
      <c r="L6" s="231"/>
      <c r="M6" s="231"/>
      <c r="N6" s="232"/>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row>
    <row r="7" spans="1:68" x14ac:dyDescent="0.3">
      <c r="A7" s="189" t="s">
        <v>139</v>
      </c>
      <c r="B7" s="190"/>
      <c r="C7" s="190"/>
      <c r="D7" s="190"/>
      <c r="E7" s="190"/>
      <c r="F7" s="190"/>
      <c r="G7" s="191"/>
      <c r="H7" s="189" t="s">
        <v>140</v>
      </c>
      <c r="I7" s="190"/>
      <c r="J7" s="190"/>
      <c r="K7" s="190"/>
      <c r="L7" s="190"/>
      <c r="M7" s="190"/>
      <c r="N7" s="191"/>
      <c r="O7" s="189" t="s">
        <v>141</v>
      </c>
      <c r="P7" s="190"/>
      <c r="Q7" s="190"/>
      <c r="R7" s="190"/>
      <c r="S7" s="190"/>
      <c r="T7" s="190"/>
      <c r="U7" s="190"/>
      <c r="V7" s="190"/>
      <c r="W7" s="191"/>
      <c r="X7" s="189" t="s">
        <v>142</v>
      </c>
      <c r="Y7" s="190"/>
      <c r="Z7" s="190"/>
      <c r="AA7" s="190"/>
      <c r="AB7" s="190"/>
      <c r="AC7" s="190"/>
      <c r="AD7" s="191"/>
      <c r="AE7" s="189" t="s">
        <v>34</v>
      </c>
      <c r="AF7" s="190"/>
      <c r="AG7" s="190"/>
      <c r="AH7" s="190"/>
      <c r="AI7" s="190"/>
      <c r="AJ7" s="191"/>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row>
    <row r="8" spans="1:68" ht="16.5" customHeight="1" x14ac:dyDescent="0.3">
      <c r="A8" s="222" t="s">
        <v>0</v>
      </c>
      <c r="B8" s="227" t="s">
        <v>2</v>
      </c>
      <c r="C8" s="225" t="s">
        <v>3</v>
      </c>
      <c r="D8" s="225" t="s">
        <v>42</v>
      </c>
      <c r="E8" s="226" t="s">
        <v>1</v>
      </c>
      <c r="F8" s="224" t="s">
        <v>50</v>
      </c>
      <c r="G8" s="225" t="s">
        <v>135</v>
      </c>
      <c r="H8" s="234" t="s">
        <v>33</v>
      </c>
      <c r="I8" s="235" t="s">
        <v>5</v>
      </c>
      <c r="J8" s="224" t="s">
        <v>87</v>
      </c>
      <c r="K8" s="224" t="s">
        <v>92</v>
      </c>
      <c r="L8" s="237" t="s">
        <v>45</v>
      </c>
      <c r="M8" s="235" t="s">
        <v>5</v>
      </c>
      <c r="N8" s="225" t="s">
        <v>48</v>
      </c>
      <c r="O8" s="228" t="s">
        <v>11</v>
      </c>
      <c r="P8" s="219" t="s">
        <v>163</v>
      </c>
      <c r="Q8" s="224" t="s">
        <v>12</v>
      </c>
      <c r="R8" s="219" t="s">
        <v>8</v>
      </c>
      <c r="S8" s="219"/>
      <c r="T8" s="219"/>
      <c r="U8" s="219"/>
      <c r="V8" s="219"/>
      <c r="W8" s="219"/>
      <c r="X8" s="233" t="s">
        <v>138</v>
      </c>
      <c r="Y8" s="233" t="s">
        <v>46</v>
      </c>
      <c r="Z8" s="233" t="s">
        <v>5</v>
      </c>
      <c r="AA8" s="233" t="s">
        <v>47</v>
      </c>
      <c r="AB8" s="233" t="s">
        <v>5</v>
      </c>
      <c r="AC8" s="233" t="s">
        <v>49</v>
      </c>
      <c r="AD8" s="228" t="s">
        <v>29</v>
      </c>
      <c r="AE8" s="219" t="s">
        <v>34</v>
      </c>
      <c r="AF8" s="219" t="s">
        <v>35</v>
      </c>
      <c r="AG8" s="219" t="s">
        <v>36</v>
      </c>
      <c r="AH8" s="219" t="s">
        <v>38</v>
      </c>
      <c r="AI8" s="219" t="s">
        <v>37</v>
      </c>
      <c r="AJ8" s="219" t="s">
        <v>39</v>
      </c>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row>
    <row r="9" spans="1:68" s="4" customFormat="1" ht="94.5" customHeight="1" x14ac:dyDescent="0.25">
      <c r="A9" s="223"/>
      <c r="B9" s="227"/>
      <c r="C9" s="219"/>
      <c r="D9" s="219"/>
      <c r="E9" s="227"/>
      <c r="F9" s="225"/>
      <c r="G9" s="219"/>
      <c r="H9" s="225"/>
      <c r="I9" s="236"/>
      <c r="J9" s="225"/>
      <c r="K9" s="225"/>
      <c r="L9" s="236"/>
      <c r="M9" s="236"/>
      <c r="N9" s="219"/>
      <c r="O9" s="229"/>
      <c r="P9" s="219"/>
      <c r="Q9" s="225"/>
      <c r="R9" s="7" t="s">
        <v>13</v>
      </c>
      <c r="S9" s="7" t="s">
        <v>17</v>
      </c>
      <c r="T9" s="7" t="s">
        <v>28</v>
      </c>
      <c r="U9" s="7" t="s">
        <v>18</v>
      </c>
      <c r="V9" s="7" t="s">
        <v>21</v>
      </c>
      <c r="W9" s="7" t="s">
        <v>24</v>
      </c>
      <c r="X9" s="233"/>
      <c r="Y9" s="233"/>
      <c r="Z9" s="233"/>
      <c r="AA9" s="233"/>
      <c r="AB9" s="233"/>
      <c r="AC9" s="233"/>
      <c r="AD9" s="229"/>
      <c r="AE9" s="219"/>
      <c r="AF9" s="219"/>
      <c r="AG9" s="219"/>
      <c r="AH9" s="219"/>
      <c r="AI9" s="219"/>
      <c r="AJ9" s="219"/>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row>
    <row r="10" spans="1:68" s="3" customFormat="1" ht="167.25" customHeight="1" x14ac:dyDescent="0.25">
      <c r="A10" s="201">
        <v>1</v>
      </c>
      <c r="B10" s="204" t="s">
        <v>132</v>
      </c>
      <c r="C10" s="204" t="s">
        <v>217</v>
      </c>
      <c r="D10" s="204" t="s">
        <v>218</v>
      </c>
      <c r="E10" s="207" t="s">
        <v>216</v>
      </c>
      <c r="F10" s="204" t="s">
        <v>123</v>
      </c>
      <c r="G10" s="210">
        <v>4</v>
      </c>
      <c r="H10" s="213" t="str">
        <f>IF(G10&lt;=0,"",IF(G10&lt;=2,"Muy Baja",IF(G10&lt;=24,"Baja",IF(G10&lt;=500,"Media",IF(G10&lt;=5000,"Alta","Muy Alta")))))</f>
        <v>Baja</v>
      </c>
      <c r="I10" s="195">
        <f>IF(H10="","",IF(H10="Muy Baja",0.2,IF(H10="Baja",0.4,IF(H10="Media",0.6,IF(H10="Alta",0.8,IF(H10="Muy Alta",1,))))))</f>
        <v>0.4</v>
      </c>
      <c r="J10" s="216" t="s">
        <v>153</v>
      </c>
      <c r="K10" s="195" t="str">
        <f ca="1">IF(NOT(ISERROR(MATCH(J10,'Tabla Impacto'!$B$221:$B$223,0))),'Tabla Impacto'!$F$223&amp;"Por favor no seleccionar los criterios de impacto(Afectación Económica o presupuestal y Pérdida Reputacional)",J10)</f>
        <v xml:space="preserve">     El riesgo afecta la imagen de alguna área de la organización</v>
      </c>
      <c r="L10" s="213" t="str">
        <f ca="1">IF(OR(K10='Tabla Impacto'!$C$11,K10='Tabla Impacto'!$D$11),"Leve",IF(OR(K10='Tabla Impacto'!$C$12,K10='Tabla Impacto'!$D$12),"Menor",IF(OR(K10='Tabla Impacto'!$C$13,K10='Tabla Impacto'!$D$13),"Moderado",IF(OR(K10='Tabla Impacto'!$C$14,K10='Tabla Impacto'!$D$14),"Mayor",IF(OR(K10='Tabla Impacto'!$C$15,K10='Tabla Impacto'!$D$15),"Catastrófico","")))))</f>
        <v>Leve</v>
      </c>
      <c r="M10" s="195">
        <f ca="1">IF(L10="","",IF(L10="Leve",0.2,IF(L10="Menor",0.4,IF(L10="Moderado",0.6,IF(L10="Mayor",0.8,IF(L10="Catastrófico",1,))))))</f>
        <v>0.2</v>
      </c>
      <c r="N10" s="198" t="str">
        <f ca="1">IF(OR(AND(H10="Muy Baja",L10="Leve"),AND(H10="Muy Baja",L10="Menor"),AND(H10="Baja",L10="Leve")),"Bajo",IF(OR(AND(H10="Muy baja",L10="Moderado"),AND(H10="Baja",L10="Menor"),AND(H10="Baja",L10="Moderado"),AND(H10="Media",L10="Leve"),AND(H10="Media",L10="Menor"),AND(H10="Media",L10="Moderado"),AND(H10="Alta",L10="Leve"),AND(H10="Alta",L10="Menor")),"Moderado",IF(OR(AND(H10="Muy Baja",L10="Mayor"),AND(H10="Baja",L10="Mayor"),AND(H10="Media",L10="Mayor"),AND(H10="Alta",L10="Moderado"),AND(H10="Alta",L10="Mayor"),AND(H10="Muy Alta",L10="Leve"),AND(H10="Muy Alta",L10="Menor"),AND(H10="Muy Alta",L10="Moderado"),AND(H10="Muy Alta",L10="Mayor")),"Alto",IF(OR(AND(H10="Muy Baja",L10="Catastrófico"),AND(H10="Baja",L10="Catastrófico"),AND(H10="Media",L10="Catastrófico"),AND(H10="Alta",L10="Catastrófico"),AND(H10="Muy Alta",L10="Catastrófico")),"Extremo",""))))</f>
        <v>Bajo</v>
      </c>
      <c r="O10" s="125">
        <v>1</v>
      </c>
      <c r="P10" s="126" t="s">
        <v>219</v>
      </c>
      <c r="Q10" s="127" t="str">
        <f>IF(OR(R10="Preventivo",R10="Detectivo"),"Probabilidad",IF(R10="Correctivo","Impacto",""))</f>
        <v>Probabilidad</v>
      </c>
      <c r="R10" s="128" t="s">
        <v>14</v>
      </c>
      <c r="S10" s="128" t="s">
        <v>9</v>
      </c>
      <c r="T10" s="129" t="str">
        <f>IF(AND(R10="Preventivo",S10="Automático"),"50%",IF(AND(R10="Preventivo",S10="Manual"),"40%",IF(AND(R10="Detectivo",S10="Automático"),"40%",IF(AND(R10="Detectivo",S10="Manual"),"30%",IF(AND(R10="Correctivo",S10="Automático"),"35%",IF(AND(R10="Correctivo",S10="Manual"),"25%",""))))))</f>
        <v>40%</v>
      </c>
      <c r="U10" s="128" t="s">
        <v>19</v>
      </c>
      <c r="V10" s="128" t="s">
        <v>22</v>
      </c>
      <c r="W10" s="128" t="s">
        <v>119</v>
      </c>
      <c r="X10" s="130">
        <f>IFERROR(IF(Q10="Probabilidad",(I10-(+I10*T10)),IF(Q10="Impacto",I10,"")),"")</f>
        <v>0.24</v>
      </c>
      <c r="Y10" s="131" t="str">
        <f>IFERROR(IF(X10="","",IF(X10&lt;=0.2,"Muy Baja",IF(X10&lt;=0.4,"Baja",IF(X10&lt;=0.6,"Media",IF(X10&lt;=0.8,"Alta","Muy Alta"))))),"")</f>
        <v>Baja</v>
      </c>
      <c r="Z10" s="132">
        <f>+X10</f>
        <v>0.24</v>
      </c>
      <c r="AA10" s="131" t="str">
        <f ca="1">IFERROR(IF(AB10="","",IF(AB10&lt;=0.2,"Leve",IF(AB10&lt;=0.4,"Menor",IF(AB10&lt;=0.6,"Moderado",IF(AB10&lt;=0.8,"Mayor","Catastrófico"))))),"")</f>
        <v>Leve</v>
      </c>
      <c r="AB10" s="132">
        <f ca="1">IFERROR(IF(Q10="Impacto",(M10-(+M10*T10)),IF(Q10="Probabilidad",M10,"")),"")</f>
        <v>0.2</v>
      </c>
      <c r="AC10" s="133" t="str">
        <f ca="1">IFERROR(IF(OR(AND(Y10="Muy Baja",AA10="Leve"),AND(Y10="Muy Baja",AA10="Menor"),AND(Y10="Baja",AA10="Leve")),"Bajo",IF(OR(AND(Y10="Muy baja",AA10="Moderado"),AND(Y10="Baja",AA10="Menor"),AND(Y10="Baja",AA10="Moderado"),AND(Y10="Media",AA10="Leve"),AND(Y10="Media",AA10="Menor"),AND(Y10="Media",AA10="Moderado"),AND(Y10="Alta",AA10="Leve"),AND(Y10="Alta",AA10="Menor")),"Moderado",IF(OR(AND(Y10="Muy Baja",AA10="Mayor"),AND(Y10="Baja",AA10="Mayor"),AND(Y10="Media",AA10="Mayor"),AND(Y10="Alta",AA10="Moderado"),AND(Y10="Alta",AA10="Mayor"),AND(Y10="Muy Alta",AA10="Leve"),AND(Y10="Muy Alta",AA10="Menor"),AND(Y10="Muy Alta",AA10="Moderado"),AND(Y10="Muy Alta",AA10="Mayor")),"Alto",IF(OR(AND(Y10="Muy Baja",AA10="Catastrófico"),AND(Y10="Baja",AA10="Catastrófico"),AND(Y10="Media",AA10="Catastrófico"),AND(Y10="Alta",AA10="Catastrófico"),AND(Y10="Muy Alta",AA10="Catastrófico")),"Extremo","")))),"")</f>
        <v>Bajo</v>
      </c>
      <c r="AD10" s="134" t="s">
        <v>136</v>
      </c>
      <c r="AE10" s="135" t="s">
        <v>220</v>
      </c>
      <c r="AF10" s="136" t="s">
        <v>221</v>
      </c>
      <c r="AG10" s="137">
        <v>44910</v>
      </c>
      <c r="AH10" s="137">
        <v>44804</v>
      </c>
      <c r="AI10" s="135" t="s">
        <v>235</v>
      </c>
      <c r="AJ10" s="136" t="s">
        <v>41</v>
      </c>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row>
    <row r="11" spans="1:68" ht="151.5" customHeight="1" x14ac:dyDescent="0.3">
      <c r="A11" s="202"/>
      <c r="B11" s="205"/>
      <c r="C11" s="205"/>
      <c r="D11" s="205"/>
      <c r="E11" s="208"/>
      <c r="F11" s="205"/>
      <c r="G11" s="211"/>
      <c r="H11" s="214"/>
      <c r="I11" s="196"/>
      <c r="J11" s="217"/>
      <c r="K11" s="196">
        <f ca="1">IF(NOT(ISERROR(MATCH(J11,_xlfn.ANCHORARRAY(E22),0))),I24&amp;"Por favor no seleccionar los criterios de impacto",J11)</f>
        <v>0</v>
      </c>
      <c r="L11" s="214"/>
      <c r="M11" s="196"/>
      <c r="N11" s="199"/>
      <c r="O11" s="125">
        <v>2</v>
      </c>
      <c r="P11" s="126"/>
      <c r="Q11" s="127" t="str">
        <f>IF(OR(R11="Preventivo",R11="Detectivo"),"Probabilidad",IF(R11="Correctivo","Impacto",""))</f>
        <v/>
      </c>
      <c r="R11" s="128"/>
      <c r="S11" s="128"/>
      <c r="T11" s="129" t="str">
        <f t="shared" ref="T11:T15" si="0">IF(AND(R11="Preventivo",S11="Automático"),"50%",IF(AND(R11="Preventivo",S11="Manual"),"40%",IF(AND(R11="Detectivo",S11="Automático"),"40%",IF(AND(R11="Detectivo",S11="Manual"),"30%",IF(AND(R11="Correctivo",S11="Automático"),"35%",IF(AND(R11="Correctivo",S11="Manual"),"25%",""))))))</f>
        <v/>
      </c>
      <c r="U11" s="128"/>
      <c r="V11" s="128"/>
      <c r="W11" s="128"/>
      <c r="X11" s="130" t="str">
        <f>IFERROR(IF(AND(Q10="Probabilidad",Q11="Probabilidad"),(Z10-(+Z10*T11)),IF(Q11="Probabilidad",(I10-(+I10*T11)),IF(Q11="Impacto",Z10,""))),"")</f>
        <v/>
      </c>
      <c r="Y11" s="131" t="str">
        <f t="shared" ref="Y11:Y69" si="1">IFERROR(IF(X11="","",IF(X11&lt;=0.2,"Muy Baja",IF(X11&lt;=0.4,"Baja",IF(X11&lt;=0.6,"Media",IF(X11&lt;=0.8,"Alta","Muy Alta"))))),"")</f>
        <v/>
      </c>
      <c r="Z11" s="132" t="str">
        <f t="shared" ref="Z11:Z15" si="2">+X11</f>
        <v/>
      </c>
      <c r="AA11" s="131" t="str">
        <f t="shared" ref="AA11:AA69" si="3">IFERROR(IF(AB11="","",IF(AB11&lt;=0.2,"Leve",IF(AB11&lt;=0.4,"Menor",IF(AB11&lt;=0.6,"Moderado",IF(AB11&lt;=0.8,"Mayor","Catastrófico"))))),"")</f>
        <v/>
      </c>
      <c r="AB11" s="132" t="str">
        <f>IFERROR(IF(AND(Q10="Impacto",Q11="Impacto"),(AB10-(+AB10*T11)),IF(Q11="Impacto",($M$10-(+$M$10*T11)),IF(Q11="Probabilidad",AB10,""))),"")</f>
        <v/>
      </c>
      <c r="AC11" s="133" t="str">
        <f t="shared" ref="AC11:AC15" si="4">IFERROR(IF(OR(AND(Y11="Muy Baja",AA11="Leve"),AND(Y11="Muy Baja",AA11="Menor"),AND(Y11="Baja",AA11="Leve")),"Bajo",IF(OR(AND(Y11="Muy baja",AA11="Moderado"),AND(Y11="Baja",AA11="Menor"),AND(Y11="Baja",AA11="Moderado"),AND(Y11="Media",AA11="Leve"),AND(Y11="Media",AA11="Menor"),AND(Y11="Media",AA11="Moderado"),AND(Y11="Alta",AA11="Leve"),AND(Y11="Alta",AA11="Menor")),"Moderado",IF(OR(AND(Y11="Muy Baja",AA11="Mayor"),AND(Y11="Baja",AA11="Mayor"),AND(Y11="Media",AA11="Mayor"),AND(Y11="Alta",AA11="Moderado"),AND(Y11="Alta",AA11="Mayor"),AND(Y11="Muy Alta",AA11="Leve"),AND(Y11="Muy Alta",AA11="Menor"),AND(Y11="Muy Alta",AA11="Moderado"),AND(Y11="Muy Alta",AA11="Mayor")),"Alto",IF(OR(AND(Y11="Muy Baja",AA11="Catastrófico"),AND(Y11="Baja",AA11="Catastrófico"),AND(Y11="Media",AA11="Catastrófico"),AND(Y11="Alta",AA11="Catastrófico"),AND(Y11="Muy Alta",AA11="Catastrófico")),"Extremo","")))),"")</f>
        <v/>
      </c>
      <c r="AD11" s="134" t="s">
        <v>136</v>
      </c>
      <c r="AE11" s="135"/>
      <c r="AF11" s="136"/>
      <c r="AG11" s="137"/>
      <c r="AH11" s="137"/>
      <c r="AI11" s="135"/>
      <c r="AJ11" s="136"/>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row>
    <row r="12" spans="1:68" ht="151.5" customHeight="1" x14ac:dyDescent="0.3">
      <c r="A12" s="202"/>
      <c r="B12" s="205"/>
      <c r="C12" s="205"/>
      <c r="D12" s="205"/>
      <c r="E12" s="208"/>
      <c r="F12" s="205"/>
      <c r="G12" s="211"/>
      <c r="H12" s="214"/>
      <c r="I12" s="196"/>
      <c r="J12" s="217"/>
      <c r="K12" s="196">
        <f ca="1">IF(NOT(ISERROR(MATCH(J12,_xlfn.ANCHORARRAY(E23),0))),I25&amp;"Por favor no seleccionar los criterios de impacto",J12)</f>
        <v>0</v>
      </c>
      <c r="L12" s="214"/>
      <c r="M12" s="196"/>
      <c r="N12" s="199"/>
      <c r="O12" s="125">
        <v>3</v>
      </c>
      <c r="P12" s="138"/>
      <c r="Q12" s="127" t="str">
        <f>IF(OR(R12="Preventivo",R12="Detectivo"),"Probabilidad",IF(R12="Correctivo","Impacto",""))</f>
        <v>Impacto</v>
      </c>
      <c r="R12" s="128" t="s">
        <v>16</v>
      </c>
      <c r="S12" s="128" t="s">
        <v>9</v>
      </c>
      <c r="T12" s="129" t="str">
        <f t="shared" si="0"/>
        <v>25%</v>
      </c>
      <c r="U12" s="128"/>
      <c r="V12" s="128"/>
      <c r="W12" s="128"/>
      <c r="X12" s="130" t="str">
        <f>IFERROR(IF(AND(Q11="Probabilidad",Q12="Probabilidad"),(Z11-(+Z11*T12)),IF(AND(Q11="Impacto",Q12="Probabilidad"),(Z10-(+Z10*T12)),IF(Q12="Impacto",Z11,""))),"")</f>
        <v/>
      </c>
      <c r="Y12" s="131" t="str">
        <f t="shared" si="1"/>
        <v/>
      </c>
      <c r="Z12" s="132" t="str">
        <f t="shared" si="2"/>
        <v/>
      </c>
      <c r="AA12" s="131" t="str">
        <f t="shared" si="3"/>
        <v/>
      </c>
      <c r="AB12" s="132" t="str">
        <f>IFERROR(IF(AND(Q11="Impacto",Q12="Impacto"),(AB11-(+AB11*T12)),IF(AND(Q11="Probabilidad",Q12="Impacto"),(AB10-(+AB10*T12)),IF(Q12="Probabilidad",AB11,""))),"")</f>
        <v/>
      </c>
      <c r="AC12" s="133" t="str">
        <f t="shared" si="4"/>
        <v/>
      </c>
      <c r="AD12" s="134"/>
      <c r="AE12" s="135"/>
      <c r="AF12" s="136"/>
      <c r="AG12" s="137"/>
      <c r="AH12" s="137"/>
      <c r="AI12" s="135"/>
      <c r="AJ12" s="136"/>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row>
    <row r="13" spans="1:68" ht="151.5" customHeight="1" x14ac:dyDescent="0.3">
      <c r="A13" s="202"/>
      <c r="B13" s="205"/>
      <c r="C13" s="205"/>
      <c r="D13" s="205"/>
      <c r="E13" s="208"/>
      <c r="F13" s="205"/>
      <c r="G13" s="211"/>
      <c r="H13" s="214"/>
      <c r="I13" s="196"/>
      <c r="J13" s="217"/>
      <c r="K13" s="196">
        <f ca="1">IF(NOT(ISERROR(MATCH(J13,_xlfn.ANCHORARRAY(E24),0))),I26&amp;"Por favor no seleccionar los criterios de impacto",J13)</f>
        <v>0</v>
      </c>
      <c r="L13" s="214"/>
      <c r="M13" s="196"/>
      <c r="N13" s="199"/>
      <c r="O13" s="125">
        <v>4</v>
      </c>
      <c r="P13" s="126"/>
      <c r="Q13" s="127" t="str">
        <f t="shared" ref="Q13:Q15" si="5">IF(OR(R13="Preventivo",R13="Detectivo"),"Probabilidad",IF(R13="Correctivo","Impacto",""))</f>
        <v/>
      </c>
      <c r="R13" s="128"/>
      <c r="S13" s="128"/>
      <c r="T13" s="129" t="str">
        <f t="shared" si="0"/>
        <v/>
      </c>
      <c r="U13" s="128"/>
      <c r="V13" s="128"/>
      <c r="W13" s="128"/>
      <c r="X13" s="130" t="str">
        <f t="shared" ref="X13:X15" si="6">IFERROR(IF(AND(Q12="Probabilidad",Q13="Probabilidad"),(Z12-(+Z12*T13)),IF(AND(Q12="Impacto",Q13="Probabilidad"),(Z11-(+Z11*T13)),IF(Q13="Impacto",Z12,""))),"")</f>
        <v/>
      </c>
      <c r="Y13" s="131" t="str">
        <f t="shared" si="1"/>
        <v/>
      </c>
      <c r="Z13" s="132" t="str">
        <f t="shared" si="2"/>
        <v/>
      </c>
      <c r="AA13" s="131" t="str">
        <f t="shared" si="3"/>
        <v/>
      </c>
      <c r="AB13" s="132" t="str">
        <f t="shared" ref="AB13:AB15" si="7">IFERROR(IF(AND(Q12="Impacto",Q13="Impacto"),(AB12-(+AB12*T13)),IF(AND(Q12="Probabilidad",Q13="Impacto"),(AB11-(+AB11*T13)),IF(Q13="Probabilidad",AB12,""))),"")</f>
        <v/>
      </c>
      <c r="AC13" s="133" t="str">
        <f>IFERROR(IF(OR(AND(Y13="Muy Baja",AA13="Leve"),AND(Y13="Muy Baja",AA13="Menor"),AND(Y13="Baja",AA13="Leve")),"Bajo",IF(OR(AND(Y13="Muy baja",AA13="Moderado"),AND(Y13="Baja",AA13="Menor"),AND(Y13="Baja",AA13="Moderado"),AND(Y13="Media",AA13="Leve"),AND(Y13="Media",AA13="Menor"),AND(Y13="Media",AA13="Moderado"),AND(Y13="Alta",AA13="Leve"),AND(Y13="Alta",AA13="Menor")),"Moderado",IF(OR(AND(Y13="Muy Baja",AA13="Mayor"),AND(Y13="Baja",AA13="Mayor"),AND(Y13="Media",AA13="Mayor"),AND(Y13="Alta",AA13="Moderado"),AND(Y13="Alta",AA13="Mayor"),AND(Y13="Muy Alta",AA13="Leve"),AND(Y13="Muy Alta",AA13="Menor"),AND(Y13="Muy Alta",AA13="Moderado"),AND(Y13="Muy Alta",AA13="Mayor")),"Alto",IF(OR(AND(Y13="Muy Baja",AA13="Catastrófico"),AND(Y13="Baja",AA13="Catastrófico"),AND(Y13="Media",AA13="Catastrófico"),AND(Y13="Alta",AA13="Catastrófico"),AND(Y13="Muy Alta",AA13="Catastrófico")),"Extremo","")))),"")</f>
        <v/>
      </c>
      <c r="AD13" s="134"/>
      <c r="AE13" s="135"/>
      <c r="AF13" s="136"/>
      <c r="AG13" s="137"/>
      <c r="AH13" s="137"/>
      <c r="AI13" s="135"/>
      <c r="AJ13" s="136"/>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row>
    <row r="14" spans="1:68" ht="151.5" customHeight="1" x14ac:dyDescent="0.3">
      <c r="A14" s="202"/>
      <c r="B14" s="205"/>
      <c r="C14" s="205"/>
      <c r="D14" s="205"/>
      <c r="E14" s="208"/>
      <c r="F14" s="205"/>
      <c r="G14" s="211"/>
      <c r="H14" s="214"/>
      <c r="I14" s="196"/>
      <c r="J14" s="217"/>
      <c r="K14" s="196">
        <f ca="1">IF(NOT(ISERROR(MATCH(J14,_xlfn.ANCHORARRAY(E25),0))),I27&amp;"Por favor no seleccionar los criterios de impacto",J14)</f>
        <v>0</v>
      </c>
      <c r="L14" s="214"/>
      <c r="M14" s="196"/>
      <c r="N14" s="199"/>
      <c r="O14" s="125">
        <v>5</v>
      </c>
      <c r="P14" s="126"/>
      <c r="Q14" s="127" t="str">
        <f t="shared" si="5"/>
        <v/>
      </c>
      <c r="R14" s="128"/>
      <c r="S14" s="128"/>
      <c r="T14" s="129" t="str">
        <f t="shared" si="0"/>
        <v/>
      </c>
      <c r="U14" s="128"/>
      <c r="V14" s="128"/>
      <c r="W14" s="128"/>
      <c r="X14" s="130" t="str">
        <f t="shared" si="6"/>
        <v/>
      </c>
      <c r="Y14" s="131" t="str">
        <f t="shared" si="1"/>
        <v/>
      </c>
      <c r="Z14" s="132" t="str">
        <f t="shared" si="2"/>
        <v/>
      </c>
      <c r="AA14" s="131" t="str">
        <f t="shared" si="3"/>
        <v/>
      </c>
      <c r="AB14" s="132" t="str">
        <f t="shared" si="7"/>
        <v/>
      </c>
      <c r="AC14" s="133" t="str">
        <f t="shared" si="4"/>
        <v/>
      </c>
      <c r="AD14" s="134"/>
      <c r="AE14" s="135"/>
      <c r="AF14" s="136"/>
      <c r="AG14" s="137"/>
      <c r="AH14" s="137"/>
      <c r="AI14" s="135"/>
      <c r="AJ14" s="136"/>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row>
    <row r="15" spans="1:68" ht="151.5" customHeight="1" x14ac:dyDescent="0.3">
      <c r="A15" s="203"/>
      <c r="B15" s="206"/>
      <c r="C15" s="206"/>
      <c r="D15" s="206"/>
      <c r="E15" s="209"/>
      <c r="F15" s="206"/>
      <c r="G15" s="212"/>
      <c r="H15" s="215"/>
      <c r="I15" s="197"/>
      <c r="J15" s="218"/>
      <c r="K15" s="197">
        <f ca="1">IF(NOT(ISERROR(MATCH(J15,_xlfn.ANCHORARRAY(E26),0))),I28&amp;"Por favor no seleccionar los criterios de impacto",J15)</f>
        <v>0</v>
      </c>
      <c r="L15" s="215"/>
      <c r="M15" s="197"/>
      <c r="N15" s="200"/>
      <c r="O15" s="125">
        <v>6</v>
      </c>
      <c r="P15" s="126"/>
      <c r="Q15" s="127" t="str">
        <f t="shared" si="5"/>
        <v/>
      </c>
      <c r="R15" s="128"/>
      <c r="S15" s="128"/>
      <c r="T15" s="129" t="str">
        <f t="shared" si="0"/>
        <v/>
      </c>
      <c r="U15" s="128"/>
      <c r="V15" s="128"/>
      <c r="W15" s="128"/>
      <c r="X15" s="130" t="str">
        <f t="shared" si="6"/>
        <v/>
      </c>
      <c r="Y15" s="131" t="str">
        <f t="shared" si="1"/>
        <v/>
      </c>
      <c r="Z15" s="132" t="str">
        <f t="shared" si="2"/>
        <v/>
      </c>
      <c r="AA15" s="131" t="str">
        <f t="shared" si="3"/>
        <v/>
      </c>
      <c r="AB15" s="132" t="str">
        <f t="shared" si="7"/>
        <v/>
      </c>
      <c r="AC15" s="133" t="str">
        <f t="shared" si="4"/>
        <v/>
      </c>
      <c r="AD15" s="134"/>
      <c r="AE15" s="135"/>
      <c r="AF15" s="136"/>
      <c r="AG15" s="137"/>
      <c r="AH15" s="137"/>
      <c r="AI15" s="135"/>
      <c r="AJ15" s="136"/>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row>
    <row r="16" spans="1:68" ht="151.5" customHeight="1" x14ac:dyDescent="0.3">
      <c r="A16" s="201">
        <v>2</v>
      </c>
      <c r="B16" s="204" t="s">
        <v>132</v>
      </c>
      <c r="C16" s="204" t="s">
        <v>223</v>
      </c>
      <c r="D16" s="204" t="s">
        <v>224</v>
      </c>
      <c r="E16" s="207" t="s">
        <v>222</v>
      </c>
      <c r="F16" s="204" t="s">
        <v>123</v>
      </c>
      <c r="G16" s="210">
        <v>4</v>
      </c>
      <c r="H16" s="213" t="str">
        <f>IF(G16&lt;=0,"",IF(G16&lt;=2,"Muy Baja",IF(G16&lt;=24,"Baja",IF(G16&lt;=500,"Media",IF(G16&lt;=5000,"Alta","Muy Alta")))))</f>
        <v>Baja</v>
      </c>
      <c r="I16" s="195">
        <f>IF(H16="","",IF(H16="Muy Baja",0.2,IF(H16="Baja",0.4,IF(H16="Media",0.6,IF(H16="Alta",0.8,IF(H16="Muy Alta",1,))))))</f>
        <v>0.4</v>
      </c>
      <c r="J16" s="216" t="s">
        <v>153</v>
      </c>
      <c r="K16" s="195" t="str">
        <f ca="1">IF(NOT(ISERROR(MATCH(J16,'Tabla Impacto'!$B$221:$B$223,0))),'Tabla Impacto'!$F$223&amp;"Por favor no seleccionar los criterios de impacto(Afectación Económica o presupuestal y Pérdida Reputacional)",J16)</f>
        <v xml:space="preserve">     El riesgo afecta la imagen de alguna área de la organización</v>
      </c>
      <c r="L16" s="213" t="str">
        <f ca="1">IF(OR(K16='Tabla Impacto'!$C$11,K16='Tabla Impacto'!$D$11),"Leve",IF(OR(K16='Tabla Impacto'!$C$12,K16='Tabla Impacto'!$D$12),"Menor",IF(OR(K16='Tabla Impacto'!$C$13,K16='Tabla Impacto'!$D$13),"Moderado",IF(OR(K16='Tabla Impacto'!$C$14,K16='Tabla Impacto'!$D$14),"Mayor",IF(OR(K16='Tabla Impacto'!$C$15,K16='Tabla Impacto'!$D$15),"Catastrófico","")))))</f>
        <v>Leve</v>
      </c>
      <c r="M16" s="195">
        <f ca="1">IF(L16="","",IF(L16="Leve",0.2,IF(L16="Menor",0.4,IF(L16="Moderado",0.6,IF(L16="Mayor",0.8,IF(L16="Catastrófico",1,))))))</f>
        <v>0.2</v>
      </c>
      <c r="N16" s="198" t="str">
        <f ca="1">IF(OR(AND(H16="Muy Baja",L16="Leve"),AND(H16="Muy Baja",L16="Menor"),AND(H16="Baja",L16="Leve")),"Bajo",IF(OR(AND(H16="Muy baja",L16="Moderado"),AND(H16="Baja",L16="Menor"),AND(H16="Baja",L16="Moderado"),AND(H16="Media",L16="Leve"),AND(H16="Media",L16="Menor"),AND(H16="Media",L16="Moderado"),AND(H16="Alta",L16="Leve"),AND(H16="Alta",L16="Menor")),"Moderado",IF(OR(AND(H16="Muy Baja",L16="Mayor"),AND(H16="Baja",L16="Mayor"),AND(H16="Media",L16="Mayor"),AND(H16="Alta",L16="Moderado"),AND(H16="Alta",L16="Mayor"),AND(H16="Muy Alta",L16="Leve"),AND(H16="Muy Alta",L16="Menor"),AND(H16="Muy Alta",L16="Moderado"),AND(H16="Muy Alta",L16="Mayor")),"Alto",IF(OR(AND(H16="Muy Baja",L16="Catastrófico"),AND(H16="Baja",L16="Catastrófico"),AND(H16="Media",L16="Catastrófico"),AND(H16="Alta",L16="Catastrófico"),AND(H16="Muy Alta",L16="Catastrófico")),"Extremo",""))))</f>
        <v>Bajo</v>
      </c>
      <c r="O16" s="125">
        <v>1</v>
      </c>
      <c r="P16" s="126" t="s">
        <v>225</v>
      </c>
      <c r="Q16" s="127" t="str">
        <f>IF(OR(R16="Preventivo",R16="Detectivo"),"Probabilidad",IF(R16="Correctivo","Impacto",""))</f>
        <v>Probabilidad</v>
      </c>
      <c r="R16" s="128" t="s">
        <v>14</v>
      </c>
      <c r="S16" s="128" t="s">
        <v>9</v>
      </c>
      <c r="T16" s="129" t="str">
        <f>IF(AND(R16="Preventivo",S16="Automático"),"50%",IF(AND(R16="Preventivo",S16="Manual"),"40%",IF(AND(R16="Detectivo",S16="Automático"),"40%",IF(AND(R16="Detectivo",S16="Manual"),"30%",IF(AND(R16="Correctivo",S16="Automático"),"35%",IF(AND(R16="Correctivo",S16="Manual"),"25%",""))))))</f>
        <v>40%</v>
      </c>
      <c r="U16" s="128" t="s">
        <v>19</v>
      </c>
      <c r="V16" s="128" t="s">
        <v>22</v>
      </c>
      <c r="W16" s="128" t="s">
        <v>119</v>
      </c>
      <c r="X16" s="130">
        <f>IFERROR(IF(Q16="Probabilidad",(I16-(+I16*T16)),IF(Q16="Impacto",I16,"")),"")</f>
        <v>0.24</v>
      </c>
      <c r="Y16" s="131" t="str">
        <f>IFERROR(IF(X16="","",IF(X16&lt;=0.2,"Muy Baja",IF(X16&lt;=0.4,"Baja",IF(X16&lt;=0.6,"Media",IF(X16&lt;=0.8,"Alta","Muy Alta"))))),"")</f>
        <v>Baja</v>
      </c>
      <c r="Z16" s="132">
        <f>+X16</f>
        <v>0.24</v>
      </c>
      <c r="AA16" s="131" t="str">
        <f ca="1">IFERROR(IF(AB16="","",IF(AB16&lt;=0.2,"Leve",IF(AB16&lt;=0.4,"Menor",IF(AB16&lt;=0.6,"Moderado",IF(AB16&lt;=0.8,"Mayor","Catastrófico"))))),"")</f>
        <v>Leve</v>
      </c>
      <c r="AB16" s="132">
        <f ca="1">IFERROR(IF(Q16="Impacto",(M16-(+M16*T16)),IF(Q16="Probabilidad",M16,"")),"")</f>
        <v>0.2</v>
      </c>
      <c r="AC16" s="133" t="str">
        <f ca="1">IFERROR(IF(OR(AND(Y16="Muy Baja",AA16="Leve"),AND(Y16="Muy Baja",AA16="Menor"),AND(Y16="Baja",AA16="Leve")),"Bajo",IF(OR(AND(Y16="Muy baja",AA16="Moderado"),AND(Y16="Baja",AA16="Menor"),AND(Y16="Baja",AA16="Moderado"),AND(Y16="Media",AA16="Leve"),AND(Y16="Media",AA16="Menor"),AND(Y16="Media",AA16="Moderado"),AND(Y16="Alta",AA16="Leve"),AND(Y16="Alta",AA16="Menor")),"Moderado",IF(OR(AND(Y16="Muy Baja",AA16="Mayor"),AND(Y16="Baja",AA16="Mayor"),AND(Y16="Media",AA16="Mayor"),AND(Y16="Alta",AA16="Moderado"),AND(Y16="Alta",AA16="Mayor"),AND(Y16="Muy Alta",AA16="Leve"),AND(Y16="Muy Alta",AA16="Menor"),AND(Y16="Muy Alta",AA16="Moderado"),AND(Y16="Muy Alta",AA16="Mayor")),"Alto",IF(OR(AND(Y16="Muy Baja",AA16="Catastrófico"),AND(Y16="Baja",AA16="Catastrófico"),AND(Y16="Media",AA16="Catastrófico"),AND(Y16="Alta",AA16="Catastrófico"),AND(Y16="Muy Alta",AA16="Catastrófico")),"Extremo","")))),"")</f>
        <v>Bajo</v>
      </c>
      <c r="AD16" s="134" t="s">
        <v>136</v>
      </c>
      <c r="AE16" s="135" t="s">
        <v>226</v>
      </c>
      <c r="AF16" s="136" t="s">
        <v>221</v>
      </c>
      <c r="AG16" s="137">
        <v>44576</v>
      </c>
      <c r="AH16" s="137">
        <v>44635</v>
      </c>
      <c r="AI16" s="135" t="s">
        <v>227</v>
      </c>
      <c r="AJ16" s="136" t="s">
        <v>41</v>
      </c>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row>
    <row r="17" spans="1:68" ht="151.5" customHeight="1" x14ac:dyDescent="0.3">
      <c r="A17" s="202"/>
      <c r="B17" s="205"/>
      <c r="C17" s="205"/>
      <c r="D17" s="205"/>
      <c r="E17" s="208"/>
      <c r="F17" s="205"/>
      <c r="G17" s="211"/>
      <c r="H17" s="214"/>
      <c r="I17" s="196"/>
      <c r="J17" s="217"/>
      <c r="K17" s="196">
        <f ca="1">IF(NOT(ISERROR(MATCH(J17,_xlfn.ANCHORARRAY(E28),0))),I30&amp;"Por favor no seleccionar los criterios de impacto",J17)</f>
        <v>0</v>
      </c>
      <c r="L17" s="214"/>
      <c r="M17" s="196"/>
      <c r="N17" s="199"/>
      <c r="O17" s="125">
        <v>2</v>
      </c>
      <c r="P17" s="126"/>
      <c r="Q17" s="127" t="str">
        <f>IF(OR(R17="Preventivo",R17="Detectivo"),"Probabilidad",IF(R17="Correctivo","Impacto",""))</f>
        <v/>
      </c>
      <c r="R17" s="128"/>
      <c r="S17" s="128"/>
      <c r="T17" s="129" t="str">
        <f t="shared" ref="T17:T21" si="8">IF(AND(R17="Preventivo",S17="Automático"),"50%",IF(AND(R17="Preventivo",S17="Manual"),"40%",IF(AND(R17="Detectivo",S17="Automático"),"40%",IF(AND(R17="Detectivo",S17="Manual"),"30%",IF(AND(R17="Correctivo",S17="Automático"),"35%",IF(AND(R17="Correctivo",S17="Manual"),"25%",""))))))</f>
        <v/>
      </c>
      <c r="U17" s="128"/>
      <c r="V17" s="128"/>
      <c r="W17" s="128"/>
      <c r="X17" s="130" t="str">
        <f>IFERROR(IF(AND(Q16="Probabilidad",Q17="Probabilidad"),(Z16-(+Z16*T17)),IF(Q17="Probabilidad",(I16-(+I16*T17)),IF(Q17="Impacto",Z16,""))),"")</f>
        <v/>
      </c>
      <c r="Y17" s="131" t="str">
        <f t="shared" si="1"/>
        <v/>
      </c>
      <c r="Z17" s="132" t="str">
        <f t="shared" ref="Z17:Z21" si="9">+X17</f>
        <v/>
      </c>
      <c r="AA17" s="131" t="str">
        <f t="shared" si="3"/>
        <v/>
      </c>
      <c r="AB17" s="132" t="str">
        <f>IFERROR(IF(AND(Q16="Impacto",Q17="Impacto"),(AB10-(+AB10*T17)),IF(Q17="Impacto",($M$16-(+$M$16*T17)),IF(Q17="Probabilidad",AB10,""))),"")</f>
        <v/>
      </c>
      <c r="AC17" s="133" t="str">
        <f t="shared" ref="AC17:AC18" si="10">IFERROR(IF(OR(AND(Y17="Muy Baja",AA17="Leve"),AND(Y17="Muy Baja",AA17="Menor"),AND(Y17="Baja",AA17="Leve")),"Bajo",IF(OR(AND(Y17="Muy baja",AA17="Moderado"),AND(Y17="Baja",AA17="Menor"),AND(Y17="Baja",AA17="Moderado"),AND(Y17="Media",AA17="Leve"),AND(Y17="Media",AA17="Menor"),AND(Y17="Media",AA17="Moderado"),AND(Y17="Alta",AA17="Leve"),AND(Y17="Alta",AA17="Menor")),"Moderado",IF(OR(AND(Y17="Muy Baja",AA17="Mayor"),AND(Y17="Baja",AA17="Mayor"),AND(Y17="Media",AA17="Mayor"),AND(Y17="Alta",AA17="Moderado"),AND(Y17="Alta",AA17="Mayor"),AND(Y17="Muy Alta",AA17="Leve"),AND(Y17="Muy Alta",AA17="Menor"),AND(Y17="Muy Alta",AA17="Moderado"),AND(Y17="Muy Alta",AA17="Mayor")),"Alto",IF(OR(AND(Y17="Muy Baja",AA17="Catastrófico"),AND(Y17="Baja",AA17="Catastrófico"),AND(Y17="Media",AA17="Catastrófico"),AND(Y17="Alta",AA17="Catastrófico"),AND(Y17="Muy Alta",AA17="Catastrófico")),"Extremo","")))),"")</f>
        <v/>
      </c>
      <c r="AD17" s="134"/>
      <c r="AE17" s="135"/>
      <c r="AF17" s="136"/>
      <c r="AG17" s="137"/>
      <c r="AH17" s="137"/>
      <c r="AI17" s="135"/>
      <c r="AJ17" s="136"/>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row>
    <row r="18" spans="1:68" ht="151.5" customHeight="1" x14ac:dyDescent="0.3">
      <c r="A18" s="202"/>
      <c r="B18" s="205"/>
      <c r="C18" s="205"/>
      <c r="D18" s="205"/>
      <c r="E18" s="208"/>
      <c r="F18" s="205"/>
      <c r="G18" s="211"/>
      <c r="H18" s="214"/>
      <c r="I18" s="196"/>
      <c r="J18" s="217"/>
      <c r="K18" s="196">
        <f ca="1">IF(NOT(ISERROR(MATCH(J18,_xlfn.ANCHORARRAY(E29),0))),I31&amp;"Por favor no seleccionar los criterios de impacto",J18)</f>
        <v>0</v>
      </c>
      <c r="L18" s="214"/>
      <c r="M18" s="196"/>
      <c r="N18" s="199"/>
      <c r="O18" s="125">
        <v>3</v>
      </c>
      <c r="P18" s="138"/>
      <c r="Q18" s="127" t="str">
        <f>IF(OR(R18="Preventivo",R18="Detectivo"),"Probabilidad",IF(R18="Correctivo","Impacto",""))</f>
        <v/>
      </c>
      <c r="R18" s="128"/>
      <c r="S18" s="128"/>
      <c r="T18" s="129" t="str">
        <f t="shared" si="8"/>
        <v/>
      </c>
      <c r="U18" s="128"/>
      <c r="V18" s="128"/>
      <c r="W18" s="128"/>
      <c r="X18" s="130" t="str">
        <f>IFERROR(IF(AND(Q17="Probabilidad",Q18="Probabilidad"),(Z17-(+Z17*T18)),IF(AND(Q17="Impacto",Q18="Probabilidad"),(Z16-(+Z16*T18)),IF(Q18="Impacto",Z17,""))),"")</f>
        <v/>
      </c>
      <c r="Y18" s="131" t="str">
        <f t="shared" si="1"/>
        <v/>
      </c>
      <c r="Z18" s="132" t="str">
        <f t="shared" si="9"/>
        <v/>
      </c>
      <c r="AA18" s="131" t="str">
        <f t="shared" si="3"/>
        <v/>
      </c>
      <c r="AB18" s="132" t="str">
        <f>IFERROR(IF(AND(Q17="Impacto",Q18="Impacto"),(AB17-(+AB17*T18)),IF(AND(Q17="Probabilidad",Q18="Impacto"),(AB16-(+AB16*T18)),IF(Q18="Probabilidad",AB17,""))),"")</f>
        <v/>
      </c>
      <c r="AC18" s="133" t="str">
        <f t="shared" si="10"/>
        <v/>
      </c>
      <c r="AD18" s="134"/>
      <c r="AE18" s="135"/>
      <c r="AF18" s="136"/>
      <c r="AG18" s="137"/>
      <c r="AH18" s="137"/>
      <c r="AI18" s="135"/>
      <c r="AJ18" s="136"/>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row>
    <row r="19" spans="1:68" ht="151.5" customHeight="1" x14ac:dyDescent="0.3">
      <c r="A19" s="202"/>
      <c r="B19" s="205"/>
      <c r="C19" s="205"/>
      <c r="D19" s="205"/>
      <c r="E19" s="208"/>
      <c r="F19" s="205"/>
      <c r="G19" s="211"/>
      <c r="H19" s="214"/>
      <c r="I19" s="196"/>
      <c r="J19" s="217"/>
      <c r="K19" s="196">
        <f ca="1">IF(NOT(ISERROR(MATCH(J19,_xlfn.ANCHORARRAY(E30),0))),I32&amp;"Por favor no seleccionar los criterios de impacto",J19)</f>
        <v>0</v>
      </c>
      <c r="L19" s="214"/>
      <c r="M19" s="196"/>
      <c r="N19" s="199"/>
      <c r="O19" s="125">
        <v>4</v>
      </c>
      <c r="P19" s="126"/>
      <c r="Q19" s="127" t="str">
        <f t="shared" ref="Q19:Q21" si="11">IF(OR(R19="Preventivo",R19="Detectivo"),"Probabilidad",IF(R19="Correctivo","Impacto",""))</f>
        <v/>
      </c>
      <c r="R19" s="128"/>
      <c r="S19" s="128"/>
      <c r="T19" s="129" t="str">
        <f t="shared" si="8"/>
        <v/>
      </c>
      <c r="U19" s="128"/>
      <c r="V19" s="128"/>
      <c r="W19" s="128"/>
      <c r="X19" s="130" t="str">
        <f t="shared" ref="X19:X21" si="12">IFERROR(IF(AND(Q18="Probabilidad",Q19="Probabilidad"),(Z18-(+Z18*T19)),IF(AND(Q18="Impacto",Q19="Probabilidad"),(Z17-(+Z17*T19)),IF(Q19="Impacto",Z18,""))),"")</f>
        <v/>
      </c>
      <c r="Y19" s="131" t="str">
        <f t="shared" si="1"/>
        <v/>
      </c>
      <c r="Z19" s="132" t="str">
        <f t="shared" si="9"/>
        <v/>
      </c>
      <c r="AA19" s="131" t="str">
        <f t="shared" si="3"/>
        <v/>
      </c>
      <c r="AB19" s="132" t="str">
        <f t="shared" ref="AB19:AB21" si="13">IFERROR(IF(AND(Q18="Impacto",Q19="Impacto"),(AB18-(+AB18*T19)),IF(AND(Q18="Probabilidad",Q19="Impacto"),(AB17-(+AB17*T19)),IF(Q19="Probabilidad",AB18,""))),"")</f>
        <v/>
      </c>
      <c r="AC19" s="133" t="str">
        <f>IFERROR(IF(OR(AND(Y19="Muy Baja",AA19="Leve"),AND(Y19="Muy Baja",AA19="Menor"),AND(Y19="Baja",AA19="Leve")),"Bajo",IF(OR(AND(Y19="Muy baja",AA19="Moderado"),AND(Y19="Baja",AA19="Menor"),AND(Y19="Baja",AA19="Moderado"),AND(Y19="Media",AA19="Leve"),AND(Y19="Media",AA19="Menor"),AND(Y19="Media",AA19="Moderado"),AND(Y19="Alta",AA19="Leve"),AND(Y19="Alta",AA19="Menor")),"Moderado",IF(OR(AND(Y19="Muy Baja",AA19="Mayor"),AND(Y19="Baja",AA19="Mayor"),AND(Y19="Media",AA19="Mayor"),AND(Y19="Alta",AA19="Moderado"),AND(Y19="Alta",AA19="Mayor"),AND(Y19="Muy Alta",AA19="Leve"),AND(Y19="Muy Alta",AA19="Menor"),AND(Y19="Muy Alta",AA19="Moderado"),AND(Y19="Muy Alta",AA19="Mayor")),"Alto",IF(OR(AND(Y19="Muy Baja",AA19="Catastrófico"),AND(Y19="Baja",AA19="Catastrófico"),AND(Y19="Media",AA19="Catastrófico"),AND(Y19="Alta",AA19="Catastrófico"),AND(Y19="Muy Alta",AA19="Catastrófico")),"Extremo","")))),"")</f>
        <v/>
      </c>
      <c r="AD19" s="134"/>
      <c r="AE19" s="135"/>
      <c r="AF19" s="136"/>
      <c r="AG19" s="137"/>
      <c r="AH19" s="137"/>
      <c r="AI19" s="135"/>
      <c r="AJ19" s="136"/>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row>
    <row r="20" spans="1:68" ht="151.5" customHeight="1" x14ac:dyDescent="0.3">
      <c r="A20" s="202"/>
      <c r="B20" s="205"/>
      <c r="C20" s="205"/>
      <c r="D20" s="205"/>
      <c r="E20" s="208"/>
      <c r="F20" s="205"/>
      <c r="G20" s="211"/>
      <c r="H20" s="214"/>
      <c r="I20" s="196"/>
      <c r="J20" s="217"/>
      <c r="K20" s="196">
        <f ca="1">IF(NOT(ISERROR(MATCH(J20,_xlfn.ANCHORARRAY(E31),0))),I33&amp;"Por favor no seleccionar los criterios de impacto",J20)</f>
        <v>0</v>
      </c>
      <c r="L20" s="214"/>
      <c r="M20" s="196"/>
      <c r="N20" s="199"/>
      <c r="O20" s="125">
        <v>5</v>
      </c>
      <c r="P20" s="126"/>
      <c r="Q20" s="127" t="str">
        <f t="shared" si="11"/>
        <v/>
      </c>
      <c r="R20" s="128"/>
      <c r="S20" s="128"/>
      <c r="T20" s="129" t="str">
        <f t="shared" si="8"/>
        <v/>
      </c>
      <c r="U20" s="128"/>
      <c r="V20" s="128"/>
      <c r="W20" s="128"/>
      <c r="X20" s="130" t="str">
        <f t="shared" si="12"/>
        <v/>
      </c>
      <c r="Y20" s="131" t="str">
        <f t="shared" si="1"/>
        <v/>
      </c>
      <c r="Z20" s="132" t="str">
        <f t="shared" si="9"/>
        <v/>
      </c>
      <c r="AA20" s="131" t="str">
        <f t="shared" si="3"/>
        <v/>
      </c>
      <c r="AB20" s="132" t="str">
        <f t="shared" si="13"/>
        <v/>
      </c>
      <c r="AC20" s="133" t="str">
        <f t="shared" ref="AC20:AC21" si="14">IFERROR(IF(OR(AND(Y20="Muy Baja",AA20="Leve"),AND(Y20="Muy Baja",AA20="Menor"),AND(Y20="Baja",AA20="Leve")),"Bajo",IF(OR(AND(Y20="Muy baja",AA20="Moderado"),AND(Y20="Baja",AA20="Menor"),AND(Y20="Baja",AA20="Moderado"),AND(Y20="Media",AA20="Leve"),AND(Y20="Media",AA20="Menor"),AND(Y20="Media",AA20="Moderado"),AND(Y20="Alta",AA20="Leve"),AND(Y20="Alta",AA20="Menor")),"Moderado",IF(OR(AND(Y20="Muy Baja",AA20="Mayor"),AND(Y20="Baja",AA20="Mayor"),AND(Y20="Media",AA20="Mayor"),AND(Y20="Alta",AA20="Moderado"),AND(Y20="Alta",AA20="Mayor"),AND(Y20="Muy Alta",AA20="Leve"),AND(Y20="Muy Alta",AA20="Menor"),AND(Y20="Muy Alta",AA20="Moderado"),AND(Y20="Muy Alta",AA20="Mayor")),"Alto",IF(OR(AND(Y20="Muy Baja",AA20="Catastrófico"),AND(Y20="Baja",AA20="Catastrófico"),AND(Y20="Media",AA20="Catastrófico"),AND(Y20="Alta",AA20="Catastrófico"),AND(Y20="Muy Alta",AA20="Catastrófico")),"Extremo","")))),"")</f>
        <v/>
      </c>
      <c r="AD20" s="134"/>
      <c r="AE20" s="135"/>
      <c r="AF20" s="136"/>
      <c r="AG20" s="137"/>
      <c r="AH20" s="137"/>
      <c r="AI20" s="135"/>
      <c r="AJ20" s="136"/>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row>
    <row r="21" spans="1:68" ht="151.5" customHeight="1" x14ac:dyDescent="0.3">
      <c r="A21" s="203"/>
      <c r="B21" s="206"/>
      <c r="C21" s="206"/>
      <c r="D21" s="206"/>
      <c r="E21" s="209"/>
      <c r="F21" s="206"/>
      <c r="G21" s="212"/>
      <c r="H21" s="215"/>
      <c r="I21" s="197"/>
      <c r="J21" s="218"/>
      <c r="K21" s="197">
        <f ca="1">IF(NOT(ISERROR(MATCH(J21,_xlfn.ANCHORARRAY(E32),0))),I34&amp;"Por favor no seleccionar los criterios de impacto",J21)</f>
        <v>0</v>
      </c>
      <c r="L21" s="215"/>
      <c r="M21" s="197"/>
      <c r="N21" s="200"/>
      <c r="O21" s="125">
        <v>6</v>
      </c>
      <c r="P21" s="126"/>
      <c r="Q21" s="127" t="str">
        <f t="shared" si="11"/>
        <v/>
      </c>
      <c r="R21" s="128"/>
      <c r="S21" s="128"/>
      <c r="T21" s="129" t="str">
        <f t="shared" si="8"/>
        <v/>
      </c>
      <c r="U21" s="128"/>
      <c r="V21" s="128"/>
      <c r="W21" s="128"/>
      <c r="X21" s="130" t="str">
        <f t="shared" si="12"/>
        <v/>
      </c>
      <c r="Y21" s="131" t="str">
        <f t="shared" si="1"/>
        <v/>
      </c>
      <c r="Z21" s="132" t="str">
        <f t="shared" si="9"/>
        <v/>
      </c>
      <c r="AA21" s="131" t="str">
        <f t="shared" si="3"/>
        <v/>
      </c>
      <c r="AB21" s="132" t="str">
        <f t="shared" si="13"/>
        <v/>
      </c>
      <c r="AC21" s="133" t="str">
        <f t="shared" si="14"/>
        <v/>
      </c>
      <c r="AD21" s="134"/>
      <c r="AE21" s="135"/>
      <c r="AF21" s="136"/>
      <c r="AG21" s="137"/>
      <c r="AH21" s="137"/>
      <c r="AI21" s="135"/>
      <c r="AJ21" s="136"/>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row>
    <row r="22" spans="1:68" ht="151.5" customHeight="1" x14ac:dyDescent="0.3">
      <c r="A22" s="201">
        <v>3</v>
      </c>
      <c r="B22" s="204" t="s">
        <v>132</v>
      </c>
      <c r="C22" s="204" t="s">
        <v>230</v>
      </c>
      <c r="D22" s="204" t="s">
        <v>229</v>
      </c>
      <c r="E22" s="207" t="s">
        <v>228</v>
      </c>
      <c r="F22" s="204" t="s">
        <v>123</v>
      </c>
      <c r="G22" s="210">
        <v>4</v>
      </c>
      <c r="H22" s="213" t="str">
        <f>IF(G22&lt;=0,"",IF(G22&lt;=2,"Muy Baja",IF(G22&lt;=24,"Baja",IF(G22&lt;=500,"Media",IF(G22&lt;=5000,"Alta","Muy Alta")))))</f>
        <v>Baja</v>
      </c>
      <c r="I22" s="195">
        <f>IF(H22="","",IF(H22="Muy Baja",0.2,IF(H22="Baja",0.4,IF(H22="Media",0.6,IF(H22="Alta",0.8,IF(H22="Muy Alta",1,))))))</f>
        <v>0.4</v>
      </c>
      <c r="J22" s="216" t="s">
        <v>153</v>
      </c>
      <c r="K22" s="195" t="str">
        <f ca="1">IF(NOT(ISERROR(MATCH(J22,'Tabla Impacto'!$B$221:$B$223,0))),'Tabla Impacto'!$F$223&amp;"Por favor no seleccionar los criterios de impacto(Afectación Económica o presupuestal y Pérdida Reputacional)",J22)</f>
        <v xml:space="preserve">     El riesgo afecta la imagen de alguna área de la organización</v>
      </c>
      <c r="L22" s="213" t="str">
        <f ca="1">IF(OR(K22='Tabla Impacto'!$C$11,K22='Tabla Impacto'!$D$11),"Leve",IF(OR(K22='Tabla Impacto'!$C$12,K22='Tabla Impacto'!$D$12),"Menor",IF(OR(K22='Tabla Impacto'!$C$13,K22='Tabla Impacto'!$D$13),"Moderado",IF(OR(K22='Tabla Impacto'!$C$14,K22='Tabla Impacto'!$D$14),"Mayor",IF(OR(K22='Tabla Impacto'!$C$15,K22='Tabla Impacto'!$D$15),"Catastrófico","")))))</f>
        <v>Leve</v>
      </c>
      <c r="M22" s="195">
        <f ca="1">IF(L22="","",IF(L22="Leve",0.2,IF(L22="Menor",0.4,IF(L22="Moderado",0.6,IF(L22="Mayor",0.8,IF(L22="Catastrófico",1,))))))</f>
        <v>0.2</v>
      </c>
      <c r="N22" s="198" t="str">
        <f ca="1">IF(OR(AND(H22="Muy Baja",L22="Leve"),AND(H22="Muy Baja",L22="Menor"),AND(H22="Baja",L22="Leve")),"Bajo",IF(OR(AND(H22="Muy baja",L22="Moderado"),AND(H22="Baja",L22="Menor"),AND(H22="Baja",L22="Moderado"),AND(H22="Media",L22="Leve"),AND(H22="Media",L22="Menor"),AND(H22="Media",L22="Moderado"),AND(H22="Alta",L22="Leve"),AND(H22="Alta",L22="Menor")),"Moderado",IF(OR(AND(H22="Muy Baja",L22="Mayor"),AND(H22="Baja",L22="Mayor"),AND(H22="Media",L22="Mayor"),AND(H22="Alta",L22="Moderado"),AND(H22="Alta",L22="Mayor"),AND(H22="Muy Alta",L22="Leve"),AND(H22="Muy Alta",L22="Menor"),AND(H22="Muy Alta",L22="Moderado"),AND(H22="Muy Alta",L22="Mayor")),"Alto",IF(OR(AND(H22="Muy Baja",L22="Catastrófico"),AND(H22="Baja",L22="Catastrófico"),AND(H22="Media",L22="Catastrófico"),AND(H22="Alta",L22="Catastrófico"),AND(H22="Muy Alta",L22="Catastrófico")),"Extremo",""))))</f>
        <v>Bajo</v>
      </c>
      <c r="O22" s="125">
        <v>1</v>
      </c>
      <c r="P22" s="126" t="s">
        <v>231</v>
      </c>
      <c r="Q22" s="127" t="str">
        <f>IF(OR(R22="Preventivo",R22="Detectivo"),"Probabilidad",IF(R22="Correctivo","Impacto",""))</f>
        <v>Probabilidad</v>
      </c>
      <c r="R22" s="128" t="s">
        <v>14</v>
      </c>
      <c r="S22" s="128" t="s">
        <v>9</v>
      </c>
      <c r="T22" s="129" t="str">
        <f>IF(AND(R22="Preventivo",S22="Automático"),"50%",IF(AND(R22="Preventivo",S22="Manual"),"40%",IF(AND(R22="Detectivo",S22="Automático"),"40%",IF(AND(R22="Detectivo",S22="Manual"),"30%",IF(AND(R22="Correctivo",S22="Automático"),"35%",IF(AND(R22="Correctivo",S22="Manual"),"25%",""))))))</f>
        <v>40%</v>
      </c>
      <c r="U22" s="128" t="s">
        <v>19</v>
      </c>
      <c r="V22" s="128" t="s">
        <v>22</v>
      </c>
      <c r="W22" s="128" t="s">
        <v>119</v>
      </c>
      <c r="X22" s="130">
        <f>IFERROR(IF(Q22="Probabilidad",(I22-(+I22*T22)),IF(Q22="Impacto",I22,"")),"")</f>
        <v>0.24</v>
      </c>
      <c r="Y22" s="131" t="str">
        <f>IFERROR(IF(X22="","",IF(X22&lt;=0.2,"Muy Baja",IF(X22&lt;=0.4,"Baja",IF(X22&lt;=0.6,"Media",IF(X22&lt;=0.8,"Alta","Muy Alta"))))),"")</f>
        <v>Baja</v>
      </c>
      <c r="Z22" s="132">
        <f>+X22</f>
        <v>0.24</v>
      </c>
      <c r="AA22" s="131" t="str">
        <f ca="1">IFERROR(IF(AB22="","",IF(AB22&lt;=0.2,"Leve",IF(AB22&lt;=0.4,"Menor",IF(AB22&lt;=0.6,"Moderado",IF(AB22&lt;=0.8,"Mayor","Catastrófico"))))),"")</f>
        <v>Leve</v>
      </c>
      <c r="AB22" s="132">
        <f ca="1">IFERROR(IF(Q22="Impacto",(M22-(+M22*T22)),IF(Q22="Probabilidad",M22,"")),"")</f>
        <v>0.2</v>
      </c>
      <c r="AC22" s="133" t="str">
        <f ca="1">IFERROR(IF(OR(AND(Y22="Muy Baja",AA22="Leve"),AND(Y22="Muy Baja",AA22="Menor"),AND(Y22="Baja",AA22="Leve")),"Bajo",IF(OR(AND(Y22="Muy baja",AA22="Moderado"),AND(Y22="Baja",AA22="Menor"),AND(Y22="Baja",AA22="Moderado"),AND(Y22="Media",AA22="Leve"),AND(Y22="Media",AA22="Menor"),AND(Y22="Media",AA22="Moderado"),AND(Y22="Alta",AA22="Leve"),AND(Y22="Alta",AA22="Menor")),"Moderado",IF(OR(AND(Y22="Muy Baja",AA22="Mayor"),AND(Y22="Baja",AA22="Mayor"),AND(Y22="Media",AA22="Mayor"),AND(Y22="Alta",AA22="Moderado"),AND(Y22="Alta",AA22="Mayor"),AND(Y22="Muy Alta",AA22="Leve"),AND(Y22="Muy Alta",AA22="Menor"),AND(Y22="Muy Alta",AA22="Moderado"),AND(Y22="Muy Alta",AA22="Mayor")),"Alto",IF(OR(AND(Y22="Muy Baja",AA22="Catastrófico"),AND(Y22="Baja",AA22="Catastrófico"),AND(Y22="Media",AA22="Catastrófico"),AND(Y22="Alta",AA22="Catastrófico"),AND(Y22="Muy Alta",AA22="Catastrófico")),"Extremo","")))),"")</f>
        <v>Bajo</v>
      </c>
      <c r="AD22" s="134" t="s">
        <v>136</v>
      </c>
      <c r="AE22" s="135" t="s">
        <v>232</v>
      </c>
      <c r="AF22" s="136" t="s">
        <v>221</v>
      </c>
      <c r="AG22" s="137">
        <v>44576</v>
      </c>
      <c r="AH22" s="137">
        <v>44635</v>
      </c>
      <c r="AI22" s="135" t="s">
        <v>233</v>
      </c>
      <c r="AJ22" s="136" t="s">
        <v>41</v>
      </c>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row>
    <row r="23" spans="1:68" ht="151.5" customHeight="1" x14ac:dyDescent="0.3">
      <c r="A23" s="202"/>
      <c r="B23" s="205"/>
      <c r="C23" s="205"/>
      <c r="D23" s="205"/>
      <c r="E23" s="208"/>
      <c r="F23" s="205"/>
      <c r="G23" s="211"/>
      <c r="H23" s="214"/>
      <c r="I23" s="196"/>
      <c r="J23" s="217"/>
      <c r="K23" s="196">
        <f t="shared" ref="K23:K27" ca="1" si="15">IF(NOT(ISERROR(MATCH(J23,_xlfn.ANCHORARRAY(E34),0))),I36&amp;"Por favor no seleccionar los criterios de impacto",J23)</f>
        <v>0</v>
      </c>
      <c r="L23" s="214"/>
      <c r="M23" s="196"/>
      <c r="N23" s="199"/>
      <c r="O23" s="125">
        <v>2</v>
      </c>
      <c r="P23" s="126"/>
      <c r="Q23" s="127" t="str">
        <f>IF(OR(R23="Preventivo",R23="Detectivo"),"Probabilidad",IF(R23="Correctivo","Impacto",""))</f>
        <v/>
      </c>
      <c r="R23" s="128"/>
      <c r="S23" s="128"/>
      <c r="T23" s="129" t="str">
        <f t="shared" ref="T23:T27" si="16">IF(AND(R23="Preventivo",S23="Automático"),"50%",IF(AND(R23="Preventivo",S23="Manual"),"40%",IF(AND(R23="Detectivo",S23="Automático"),"40%",IF(AND(R23="Detectivo",S23="Manual"),"30%",IF(AND(R23="Correctivo",S23="Automático"),"35%",IF(AND(R23="Correctivo",S23="Manual"),"25%",""))))))</f>
        <v/>
      </c>
      <c r="U23" s="128"/>
      <c r="V23" s="128"/>
      <c r="W23" s="128"/>
      <c r="X23" s="139" t="str">
        <f>IFERROR(IF(AND(Q22="Probabilidad",Q23="Probabilidad"),(Z22-(+Z22*T23)),IF(Q23="Probabilidad",(I22-(+I22*T23)),IF(Q23="Impacto",Z22,""))),"")</f>
        <v/>
      </c>
      <c r="Y23" s="131" t="str">
        <f t="shared" si="1"/>
        <v/>
      </c>
      <c r="Z23" s="132" t="str">
        <f t="shared" ref="Z23:Z27" si="17">+X23</f>
        <v/>
      </c>
      <c r="AA23" s="131" t="str">
        <f t="shared" si="3"/>
        <v/>
      </c>
      <c r="AB23" s="132" t="str">
        <f>IFERROR(IF(AND(Q22="Impacto",Q23="Impacto"),(AB16-(+AB16*T23)),IF(Q23="Impacto",($M$22-(+$M$22*T23)),IF(Q23="Probabilidad",AB16,""))),"")</f>
        <v/>
      </c>
      <c r="AC23" s="133" t="str">
        <f t="shared" ref="AC23:AC24" si="18">IFERROR(IF(OR(AND(Y23="Muy Baja",AA23="Leve"),AND(Y23="Muy Baja",AA23="Menor"),AND(Y23="Baja",AA23="Leve")),"Bajo",IF(OR(AND(Y23="Muy baja",AA23="Moderado"),AND(Y23="Baja",AA23="Menor"),AND(Y23="Baja",AA23="Moderado"),AND(Y23="Media",AA23="Leve"),AND(Y23="Media",AA23="Menor"),AND(Y23="Media",AA23="Moderado"),AND(Y23="Alta",AA23="Leve"),AND(Y23="Alta",AA23="Menor")),"Moderado",IF(OR(AND(Y23="Muy Baja",AA23="Mayor"),AND(Y23="Baja",AA23="Mayor"),AND(Y23="Media",AA23="Mayor"),AND(Y23="Alta",AA23="Moderado"),AND(Y23="Alta",AA23="Mayor"),AND(Y23="Muy Alta",AA23="Leve"),AND(Y23="Muy Alta",AA23="Menor"),AND(Y23="Muy Alta",AA23="Moderado"),AND(Y23="Muy Alta",AA23="Mayor")),"Alto",IF(OR(AND(Y23="Muy Baja",AA23="Catastrófico"),AND(Y23="Baja",AA23="Catastrófico"),AND(Y23="Media",AA23="Catastrófico"),AND(Y23="Alta",AA23="Catastrófico"),AND(Y23="Muy Alta",AA23="Catastrófico")),"Extremo","")))),"")</f>
        <v/>
      </c>
      <c r="AD23" s="134"/>
      <c r="AE23" s="135"/>
      <c r="AF23" s="136"/>
      <c r="AG23" s="137"/>
      <c r="AH23" s="137"/>
      <c r="AI23" s="135"/>
      <c r="AJ23" s="136"/>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row>
    <row r="24" spans="1:68" ht="151.5" customHeight="1" x14ac:dyDescent="0.3">
      <c r="A24" s="202"/>
      <c r="B24" s="205"/>
      <c r="C24" s="205"/>
      <c r="D24" s="205"/>
      <c r="E24" s="208"/>
      <c r="F24" s="205"/>
      <c r="G24" s="211"/>
      <c r="H24" s="214"/>
      <c r="I24" s="196"/>
      <c r="J24" s="217"/>
      <c r="K24" s="196">
        <f t="shared" ca="1" si="15"/>
        <v>0</v>
      </c>
      <c r="L24" s="214"/>
      <c r="M24" s="196"/>
      <c r="N24" s="199"/>
      <c r="O24" s="125">
        <v>3</v>
      </c>
      <c r="P24" s="138"/>
      <c r="Q24" s="127" t="str">
        <f>IF(OR(R24="Preventivo",R24="Detectivo"),"Probabilidad",IF(R24="Correctivo","Impacto",""))</f>
        <v/>
      </c>
      <c r="R24" s="128"/>
      <c r="S24" s="128"/>
      <c r="T24" s="129" t="str">
        <f t="shared" si="16"/>
        <v/>
      </c>
      <c r="U24" s="128"/>
      <c r="V24" s="128"/>
      <c r="W24" s="128"/>
      <c r="X24" s="130" t="str">
        <f>IFERROR(IF(AND(Q23="Probabilidad",Q24="Probabilidad"),(Z23-(+Z23*T24)),IF(AND(Q23="Impacto",Q24="Probabilidad"),(Z22-(+Z22*T24)),IF(Q24="Impacto",Z23,""))),"")</f>
        <v/>
      </c>
      <c r="Y24" s="131" t="str">
        <f t="shared" si="1"/>
        <v/>
      </c>
      <c r="Z24" s="132" t="str">
        <f t="shared" si="17"/>
        <v/>
      </c>
      <c r="AA24" s="131" t="str">
        <f t="shared" si="3"/>
        <v/>
      </c>
      <c r="AB24" s="132" t="str">
        <f>IFERROR(IF(AND(Q23="Impacto",Q24="Impacto"),(AB23-(+AB23*T24)),IF(AND(Q23="Probabilidad",Q24="Impacto"),(AB22-(+AB22*T24)),IF(Q24="Probabilidad",AB23,""))),"")</f>
        <v/>
      </c>
      <c r="AC24" s="133" t="str">
        <f t="shared" si="18"/>
        <v/>
      </c>
      <c r="AD24" s="134"/>
      <c r="AE24" s="135"/>
      <c r="AF24" s="136"/>
      <c r="AG24" s="137"/>
      <c r="AH24" s="137"/>
      <c r="AI24" s="135"/>
      <c r="AJ24" s="136"/>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row>
    <row r="25" spans="1:68" ht="151.5" customHeight="1" x14ac:dyDescent="0.3">
      <c r="A25" s="202"/>
      <c r="B25" s="205"/>
      <c r="C25" s="205"/>
      <c r="D25" s="205"/>
      <c r="E25" s="208"/>
      <c r="F25" s="205"/>
      <c r="G25" s="211"/>
      <c r="H25" s="214"/>
      <c r="I25" s="196"/>
      <c r="J25" s="217"/>
      <c r="K25" s="196">
        <f t="shared" ca="1" si="15"/>
        <v>0</v>
      </c>
      <c r="L25" s="214"/>
      <c r="M25" s="196"/>
      <c r="N25" s="199"/>
      <c r="O25" s="125">
        <v>4</v>
      </c>
      <c r="P25" s="126"/>
      <c r="Q25" s="127" t="str">
        <f t="shared" ref="Q25:Q27" si="19">IF(OR(R25="Preventivo",R25="Detectivo"),"Probabilidad",IF(R25="Correctivo","Impacto",""))</f>
        <v/>
      </c>
      <c r="R25" s="128"/>
      <c r="S25" s="128"/>
      <c r="T25" s="129" t="str">
        <f t="shared" si="16"/>
        <v/>
      </c>
      <c r="U25" s="128"/>
      <c r="V25" s="128"/>
      <c r="W25" s="128"/>
      <c r="X25" s="130" t="str">
        <f t="shared" ref="X25:X27" si="20">IFERROR(IF(AND(Q24="Probabilidad",Q25="Probabilidad"),(Z24-(+Z24*T25)),IF(AND(Q24="Impacto",Q25="Probabilidad"),(Z23-(+Z23*T25)),IF(Q25="Impacto",Z24,""))),"")</f>
        <v/>
      </c>
      <c r="Y25" s="131" t="str">
        <f t="shared" si="1"/>
        <v/>
      </c>
      <c r="Z25" s="132" t="str">
        <f t="shared" si="17"/>
        <v/>
      </c>
      <c r="AA25" s="131" t="str">
        <f t="shared" si="3"/>
        <v/>
      </c>
      <c r="AB25" s="132" t="str">
        <f t="shared" ref="AB25:AB27" si="21">IFERROR(IF(AND(Q24="Impacto",Q25="Impacto"),(AB24-(+AB24*T25)),IF(AND(Q24="Probabilidad",Q25="Impacto"),(AB23-(+AB23*T25)),IF(Q25="Probabilidad",AB24,""))),"")</f>
        <v/>
      </c>
      <c r="AC25" s="133" t="str">
        <f>IFERROR(IF(OR(AND(Y25="Muy Baja",AA25="Leve"),AND(Y25="Muy Baja",AA25="Menor"),AND(Y25="Baja",AA25="Leve")),"Bajo",IF(OR(AND(Y25="Muy baja",AA25="Moderado"),AND(Y25="Baja",AA25="Menor"),AND(Y25="Baja",AA25="Moderado"),AND(Y25="Media",AA25="Leve"),AND(Y25="Media",AA25="Menor"),AND(Y25="Media",AA25="Moderado"),AND(Y25="Alta",AA25="Leve"),AND(Y25="Alta",AA25="Menor")),"Moderado",IF(OR(AND(Y25="Muy Baja",AA25="Mayor"),AND(Y25="Baja",AA25="Mayor"),AND(Y25="Media",AA25="Mayor"),AND(Y25="Alta",AA25="Moderado"),AND(Y25="Alta",AA25="Mayor"),AND(Y25="Muy Alta",AA25="Leve"),AND(Y25="Muy Alta",AA25="Menor"),AND(Y25="Muy Alta",AA25="Moderado"),AND(Y25="Muy Alta",AA25="Mayor")),"Alto",IF(OR(AND(Y25="Muy Baja",AA25="Catastrófico"),AND(Y25="Baja",AA25="Catastrófico"),AND(Y25="Media",AA25="Catastrófico"),AND(Y25="Alta",AA25="Catastrófico"),AND(Y25="Muy Alta",AA25="Catastrófico")),"Extremo","")))),"")</f>
        <v/>
      </c>
      <c r="AD25" s="134"/>
      <c r="AE25" s="135"/>
      <c r="AF25" s="136"/>
      <c r="AG25" s="137"/>
      <c r="AH25" s="137"/>
      <c r="AI25" s="135"/>
      <c r="AJ25" s="136"/>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row>
    <row r="26" spans="1:68" ht="151.5" customHeight="1" x14ac:dyDescent="0.3">
      <c r="A26" s="202"/>
      <c r="B26" s="205"/>
      <c r="C26" s="205"/>
      <c r="D26" s="205"/>
      <c r="E26" s="208"/>
      <c r="F26" s="205"/>
      <c r="G26" s="211"/>
      <c r="H26" s="214"/>
      <c r="I26" s="196"/>
      <c r="J26" s="217"/>
      <c r="K26" s="196">
        <f t="shared" ca="1" si="15"/>
        <v>0</v>
      </c>
      <c r="L26" s="214"/>
      <c r="M26" s="196"/>
      <c r="N26" s="199"/>
      <c r="O26" s="125">
        <v>5</v>
      </c>
      <c r="P26" s="126"/>
      <c r="Q26" s="127" t="str">
        <f t="shared" si="19"/>
        <v/>
      </c>
      <c r="R26" s="128"/>
      <c r="S26" s="128"/>
      <c r="T26" s="129" t="str">
        <f t="shared" si="16"/>
        <v/>
      </c>
      <c r="U26" s="128"/>
      <c r="V26" s="128"/>
      <c r="W26" s="128"/>
      <c r="X26" s="130" t="str">
        <f t="shared" si="20"/>
        <v/>
      </c>
      <c r="Y26" s="131" t="str">
        <f t="shared" si="1"/>
        <v/>
      </c>
      <c r="Z26" s="132" t="str">
        <f t="shared" si="17"/>
        <v/>
      </c>
      <c r="AA26" s="131" t="str">
        <f t="shared" si="3"/>
        <v/>
      </c>
      <c r="AB26" s="132" t="str">
        <f t="shared" si="21"/>
        <v/>
      </c>
      <c r="AC26" s="133" t="str">
        <f t="shared" ref="AC26:AC27" si="22">IFERROR(IF(OR(AND(Y26="Muy Baja",AA26="Leve"),AND(Y26="Muy Baja",AA26="Menor"),AND(Y26="Baja",AA26="Leve")),"Bajo",IF(OR(AND(Y26="Muy baja",AA26="Moderado"),AND(Y26="Baja",AA26="Menor"),AND(Y26="Baja",AA26="Moderado"),AND(Y26="Media",AA26="Leve"),AND(Y26="Media",AA26="Menor"),AND(Y26="Media",AA26="Moderado"),AND(Y26="Alta",AA26="Leve"),AND(Y26="Alta",AA26="Menor")),"Moderado",IF(OR(AND(Y26="Muy Baja",AA26="Mayor"),AND(Y26="Baja",AA26="Mayor"),AND(Y26="Media",AA26="Mayor"),AND(Y26="Alta",AA26="Moderado"),AND(Y26="Alta",AA26="Mayor"),AND(Y26="Muy Alta",AA26="Leve"),AND(Y26="Muy Alta",AA26="Menor"),AND(Y26="Muy Alta",AA26="Moderado"),AND(Y26="Muy Alta",AA26="Mayor")),"Alto",IF(OR(AND(Y26="Muy Baja",AA26="Catastrófico"),AND(Y26="Baja",AA26="Catastrófico"),AND(Y26="Media",AA26="Catastrófico"),AND(Y26="Alta",AA26="Catastrófico"),AND(Y26="Muy Alta",AA26="Catastrófico")),"Extremo","")))),"")</f>
        <v/>
      </c>
      <c r="AD26" s="134"/>
      <c r="AE26" s="135"/>
      <c r="AF26" s="136"/>
      <c r="AG26" s="137"/>
      <c r="AH26" s="137"/>
      <c r="AI26" s="135"/>
      <c r="AJ26" s="136"/>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row>
    <row r="27" spans="1:68" ht="151.5" customHeight="1" x14ac:dyDescent="0.3">
      <c r="A27" s="203"/>
      <c r="B27" s="206"/>
      <c r="C27" s="206"/>
      <c r="D27" s="206"/>
      <c r="E27" s="209"/>
      <c r="F27" s="206"/>
      <c r="G27" s="212"/>
      <c r="H27" s="215"/>
      <c r="I27" s="197"/>
      <c r="J27" s="218"/>
      <c r="K27" s="197">
        <f t="shared" ca="1" si="15"/>
        <v>0</v>
      </c>
      <c r="L27" s="215"/>
      <c r="M27" s="197"/>
      <c r="N27" s="200"/>
      <c r="O27" s="125">
        <v>6</v>
      </c>
      <c r="P27" s="126"/>
      <c r="Q27" s="127" t="str">
        <f t="shared" si="19"/>
        <v/>
      </c>
      <c r="R27" s="128"/>
      <c r="S27" s="128"/>
      <c r="T27" s="129" t="str">
        <f t="shared" si="16"/>
        <v/>
      </c>
      <c r="U27" s="128"/>
      <c r="V27" s="128"/>
      <c r="W27" s="128"/>
      <c r="X27" s="130" t="str">
        <f t="shared" si="20"/>
        <v/>
      </c>
      <c r="Y27" s="131" t="str">
        <f t="shared" si="1"/>
        <v/>
      </c>
      <c r="Z27" s="132" t="str">
        <f t="shared" si="17"/>
        <v/>
      </c>
      <c r="AA27" s="131" t="str">
        <f t="shared" si="3"/>
        <v/>
      </c>
      <c r="AB27" s="132" t="str">
        <f t="shared" si="21"/>
        <v/>
      </c>
      <c r="AC27" s="133" t="str">
        <f t="shared" si="22"/>
        <v/>
      </c>
      <c r="AD27" s="134"/>
      <c r="AE27" s="135"/>
      <c r="AF27" s="136"/>
      <c r="AG27" s="137"/>
      <c r="AH27" s="137"/>
      <c r="AI27" s="135"/>
      <c r="AJ27" s="136"/>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row>
    <row r="28" spans="1:68" ht="151.5" customHeight="1" x14ac:dyDescent="0.3">
      <c r="A28" s="201">
        <v>4</v>
      </c>
      <c r="B28" s="204"/>
      <c r="C28" s="204"/>
      <c r="D28" s="204"/>
      <c r="E28" s="207"/>
      <c r="F28" s="204"/>
      <c r="G28" s="210"/>
      <c r="H28" s="213" t="str">
        <f>IF(G28&lt;=0,"",IF(G28&lt;=2,"Muy Baja",IF(G28&lt;=24,"Baja",IF(G28&lt;=500,"Media",IF(G28&lt;=5000,"Alta","Muy Alta")))))</f>
        <v/>
      </c>
      <c r="I28" s="195" t="str">
        <f>IF(H28="","",IF(H28="Muy Baja",0.2,IF(H28="Baja",0.4,IF(H28="Media",0.6,IF(H28="Alta",0.8,IF(H28="Muy Alta",1,))))))</f>
        <v/>
      </c>
      <c r="J28" s="216"/>
      <c r="K28" s="195">
        <f ca="1">IF(NOT(ISERROR(MATCH(J28,'Tabla Impacto'!$B$221:$B$223,0))),'Tabla Impacto'!$F$223&amp;"Por favor no seleccionar los criterios de impacto(Afectación Económica o presupuestal y Pérdida Reputacional)",J28)</f>
        <v>0</v>
      </c>
      <c r="L28" s="213" t="str">
        <f ca="1">IF(OR(K28='Tabla Impacto'!$C$11,K28='Tabla Impacto'!$D$11),"Leve",IF(OR(K28='Tabla Impacto'!$C$12,K28='Tabla Impacto'!$D$12),"Menor",IF(OR(K28='Tabla Impacto'!$C$13,K28='Tabla Impacto'!$D$13),"Moderado",IF(OR(K28='Tabla Impacto'!$C$14,K28='Tabla Impacto'!$D$14),"Mayor",IF(OR(K28='Tabla Impacto'!$C$15,K28='Tabla Impacto'!$D$15),"Catastrófico","")))))</f>
        <v/>
      </c>
      <c r="M28" s="195" t="str">
        <f ca="1">IF(L28="","",IF(L28="Leve",0.2,IF(L28="Menor",0.4,IF(L28="Moderado",0.6,IF(L28="Mayor",0.8,IF(L28="Catastrófico",1,))))))</f>
        <v/>
      </c>
      <c r="N28" s="198" t="str">
        <f ca="1">IF(OR(AND(H28="Muy Baja",L28="Leve"),AND(H28="Muy Baja",L28="Menor"),AND(H28="Baja",L28="Leve")),"Bajo",IF(OR(AND(H28="Muy baja",L28="Moderado"),AND(H28="Baja",L28="Menor"),AND(H28="Baja",L28="Moderado"),AND(H28="Media",L28="Leve"),AND(H28="Media",L28="Menor"),AND(H28="Media",L28="Moderado"),AND(H28="Alta",L28="Leve"),AND(H28="Alta",L28="Menor")),"Moderado",IF(OR(AND(H28="Muy Baja",L28="Mayor"),AND(H28="Baja",L28="Mayor"),AND(H28="Media",L28="Mayor"),AND(H28="Alta",L28="Moderado"),AND(H28="Alta",L28="Mayor"),AND(H28="Muy Alta",L28="Leve"),AND(H28="Muy Alta",L28="Menor"),AND(H28="Muy Alta",L28="Moderado"),AND(H28="Muy Alta",L28="Mayor")),"Alto",IF(OR(AND(H28="Muy Baja",L28="Catastrófico"),AND(H28="Baja",L28="Catastrófico"),AND(H28="Media",L28="Catastrófico"),AND(H28="Alta",L28="Catastrófico"),AND(H28="Muy Alta",L28="Catastrófico")),"Extremo",""))))</f>
        <v/>
      </c>
      <c r="O28" s="125">
        <v>1</v>
      </c>
      <c r="P28" s="126"/>
      <c r="Q28" s="127" t="str">
        <f>IF(OR(R28="Preventivo",R28="Detectivo"),"Probabilidad",IF(R28="Correctivo","Impacto",""))</f>
        <v/>
      </c>
      <c r="R28" s="128"/>
      <c r="S28" s="128"/>
      <c r="T28" s="129" t="str">
        <f>IF(AND(R28="Preventivo",S28="Automático"),"50%",IF(AND(R28="Preventivo",S28="Manual"),"40%",IF(AND(R28="Detectivo",S28="Automático"),"40%",IF(AND(R28="Detectivo",S28="Manual"),"30%",IF(AND(R28="Correctivo",S28="Automático"),"35%",IF(AND(R28="Correctivo",S28="Manual"),"25%",""))))))</f>
        <v/>
      </c>
      <c r="U28" s="128"/>
      <c r="V28" s="128"/>
      <c r="W28" s="128"/>
      <c r="X28" s="130" t="str">
        <f>IFERROR(IF(Q28="Probabilidad",(I28-(+I28*T28)),IF(Q28="Impacto",I28,"")),"")</f>
        <v/>
      </c>
      <c r="Y28" s="131" t="str">
        <f>IFERROR(IF(X28="","",IF(X28&lt;=0.2,"Muy Baja",IF(X28&lt;=0.4,"Baja",IF(X28&lt;=0.6,"Media",IF(X28&lt;=0.8,"Alta","Muy Alta"))))),"")</f>
        <v/>
      </c>
      <c r="Z28" s="132" t="str">
        <f>+X28</f>
        <v/>
      </c>
      <c r="AA28" s="131" t="str">
        <f>IFERROR(IF(AB28="","",IF(AB28&lt;=0.2,"Leve",IF(AB28&lt;=0.4,"Menor",IF(AB28&lt;=0.6,"Moderado",IF(AB28&lt;=0.8,"Mayor","Catastrófico"))))),"")</f>
        <v/>
      </c>
      <c r="AB28" s="132" t="str">
        <f>IFERROR(IF(Q28="Impacto",(M28-(+M28*T28)),IF(Q28="Probabilidad",M28,"")),"")</f>
        <v/>
      </c>
      <c r="AC28" s="133" t="str">
        <f>IFERROR(IF(OR(AND(Y28="Muy Baja",AA28="Leve"),AND(Y28="Muy Baja",AA28="Menor"),AND(Y28="Baja",AA28="Leve")),"Bajo",IF(OR(AND(Y28="Muy baja",AA28="Moderado"),AND(Y28="Baja",AA28="Menor"),AND(Y28="Baja",AA28="Moderado"),AND(Y28="Media",AA28="Leve"),AND(Y28="Media",AA28="Menor"),AND(Y28="Media",AA28="Moderado"),AND(Y28="Alta",AA28="Leve"),AND(Y28="Alta",AA28="Menor")),"Moderado",IF(OR(AND(Y28="Muy Baja",AA28="Mayor"),AND(Y28="Baja",AA28="Mayor"),AND(Y28="Media",AA28="Mayor"),AND(Y28="Alta",AA28="Moderado"),AND(Y28="Alta",AA28="Mayor"),AND(Y28="Muy Alta",AA28="Leve"),AND(Y28="Muy Alta",AA28="Menor"),AND(Y28="Muy Alta",AA28="Moderado"),AND(Y28="Muy Alta",AA28="Mayor")),"Alto",IF(OR(AND(Y28="Muy Baja",AA28="Catastrófico"),AND(Y28="Baja",AA28="Catastrófico"),AND(Y28="Media",AA28="Catastrófico"),AND(Y28="Alta",AA28="Catastrófico"),AND(Y28="Muy Alta",AA28="Catastrófico")),"Extremo","")))),"")</f>
        <v/>
      </c>
      <c r="AD28" s="134"/>
      <c r="AE28" s="135"/>
      <c r="AF28" s="136"/>
      <c r="AG28" s="137"/>
      <c r="AH28" s="137"/>
      <c r="AI28" s="135"/>
      <c r="AJ28" s="136"/>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row>
    <row r="29" spans="1:68" ht="151.5" customHeight="1" x14ac:dyDescent="0.3">
      <c r="A29" s="202"/>
      <c r="B29" s="205"/>
      <c r="C29" s="205"/>
      <c r="D29" s="205"/>
      <c r="E29" s="208"/>
      <c r="F29" s="205"/>
      <c r="G29" s="211"/>
      <c r="H29" s="214"/>
      <c r="I29" s="196"/>
      <c r="J29" s="217"/>
      <c r="K29" s="196">
        <f t="shared" ref="K29:K33" ca="1" si="23">IF(NOT(ISERROR(MATCH(J29,_xlfn.ANCHORARRAY(E40),0))),I42&amp;"Por favor no seleccionar los criterios de impacto",J29)</f>
        <v>0</v>
      </c>
      <c r="L29" s="214"/>
      <c r="M29" s="196"/>
      <c r="N29" s="199"/>
      <c r="O29" s="125">
        <v>2</v>
      </c>
      <c r="P29" s="126"/>
      <c r="Q29" s="127" t="str">
        <f>IF(OR(R29="Preventivo",R29="Detectivo"),"Probabilidad",IF(R29="Correctivo","Impacto",""))</f>
        <v/>
      </c>
      <c r="R29" s="128"/>
      <c r="S29" s="128"/>
      <c r="T29" s="129" t="str">
        <f t="shared" ref="T29:T33" si="24">IF(AND(R29="Preventivo",S29="Automático"),"50%",IF(AND(R29="Preventivo",S29="Manual"),"40%",IF(AND(R29="Detectivo",S29="Automático"),"40%",IF(AND(R29="Detectivo",S29="Manual"),"30%",IF(AND(R29="Correctivo",S29="Automático"),"35%",IF(AND(R29="Correctivo",S29="Manual"),"25%",""))))))</f>
        <v/>
      </c>
      <c r="U29" s="128"/>
      <c r="V29" s="128"/>
      <c r="W29" s="128"/>
      <c r="X29" s="130" t="str">
        <f>IFERROR(IF(AND(Q28="Probabilidad",Q29="Probabilidad"),(Z28-(+Z28*T29)),IF(Q29="Probabilidad",(I28-(+I28*T29)),IF(Q29="Impacto",Z28,""))),"")</f>
        <v/>
      </c>
      <c r="Y29" s="131" t="str">
        <f t="shared" si="1"/>
        <v/>
      </c>
      <c r="Z29" s="132" t="str">
        <f t="shared" ref="Z29:Z33" si="25">+X29</f>
        <v/>
      </c>
      <c r="AA29" s="131" t="str">
        <f t="shared" si="3"/>
        <v/>
      </c>
      <c r="AB29" s="132" t="str">
        <f>IFERROR(IF(AND(Q28="Impacto",Q29="Impacto"),(AB22-(+AB22*T29)),IF(Q29="Impacto",($M$28-(+$M$28*T29)),IF(Q29="Probabilidad",AB22,""))),"")</f>
        <v/>
      </c>
      <c r="AC29" s="133" t="str">
        <f t="shared" ref="AC29:AC30" si="26">IFERROR(IF(OR(AND(Y29="Muy Baja",AA29="Leve"),AND(Y29="Muy Baja",AA29="Menor"),AND(Y29="Baja",AA29="Leve")),"Bajo",IF(OR(AND(Y29="Muy baja",AA29="Moderado"),AND(Y29="Baja",AA29="Menor"),AND(Y29="Baja",AA29="Moderado"),AND(Y29="Media",AA29="Leve"),AND(Y29="Media",AA29="Menor"),AND(Y29="Media",AA29="Moderado"),AND(Y29="Alta",AA29="Leve"),AND(Y29="Alta",AA29="Menor")),"Moderado",IF(OR(AND(Y29="Muy Baja",AA29="Mayor"),AND(Y29="Baja",AA29="Mayor"),AND(Y29="Media",AA29="Mayor"),AND(Y29="Alta",AA29="Moderado"),AND(Y29="Alta",AA29="Mayor"),AND(Y29="Muy Alta",AA29="Leve"),AND(Y29="Muy Alta",AA29="Menor"),AND(Y29="Muy Alta",AA29="Moderado"),AND(Y29="Muy Alta",AA29="Mayor")),"Alto",IF(OR(AND(Y29="Muy Baja",AA29="Catastrófico"),AND(Y29="Baja",AA29="Catastrófico"),AND(Y29="Media",AA29="Catastrófico"),AND(Y29="Alta",AA29="Catastrófico"),AND(Y29="Muy Alta",AA29="Catastrófico")),"Extremo","")))),"")</f>
        <v/>
      </c>
      <c r="AD29" s="134"/>
      <c r="AE29" s="135"/>
      <c r="AF29" s="136"/>
      <c r="AG29" s="137"/>
      <c r="AH29" s="137"/>
      <c r="AI29" s="135"/>
      <c r="AJ29" s="136"/>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row>
    <row r="30" spans="1:68" ht="151.5" customHeight="1" x14ac:dyDescent="0.3">
      <c r="A30" s="202"/>
      <c r="B30" s="205"/>
      <c r="C30" s="205"/>
      <c r="D30" s="205"/>
      <c r="E30" s="208"/>
      <c r="F30" s="205"/>
      <c r="G30" s="211"/>
      <c r="H30" s="214"/>
      <c r="I30" s="196"/>
      <c r="J30" s="217"/>
      <c r="K30" s="196">
        <f t="shared" ca="1" si="23"/>
        <v>0</v>
      </c>
      <c r="L30" s="214"/>
      <c r="M30" s="196"/>
      <c r="N30" s="199"/>
      <c r="O30" s="125">
        <v>3</v>
      </c>
      <c r="P30" s="138"/>
      <c r="Q30" s="127" t="str">
        <f>IF(OR(R30="Preventivo",R30="Detectivo"),"Probabilidad",IF(R30="Correctivo","Impacto",""))</f>
        <v/>
      </c>
      <c r="R30" s="128"/>
      <c r="S30" s="128"/>
      <c r="T30" s="129" t="str">
        <f t="shared" si="24"/>
        <v/>
      </c>
      <c r="U30" s="128"/>
      <c r="V30" s="128"/>
      <c r="W30" s="128"/>
      <c r="X30" s="130" t="str">
        <f>IFERROR(IF(AND(Q29="Probabilidad",Q30="Probabilidad"),(Z29-(+Z29*T30)),IF(AND(Q29="Impacto",Q30="Probabilidad"),(Z28-(+Z28*T30)),IF(Q30="Impacto",Z29,""))),"")</f>
        <v/>
      </c>
      <c r="Y30" s="131" t="str">
        <f t="shared" si="1"/>
        <v/>
      </c>
      <c r="Z30" s="132" t="str">
        <f t="shared" si="25"/>
        <v/>
      </c>
      <c r="AA30" s="131" t="str">
        <f t="shared" si="3"/>
        <v/>
      </c>
      <c r="AB30" s="132" t="str">
        <f>IFERROR(IF(AND(Q29="Impacto",Q30="Impacto"),(AB29-(+AB29*T30)),IF(AND(Q29="Probabilidad",Q30="Impacto"),(AB28-(+AB28*T30)),IF(Q30="Probabilidad",AB29,""))),"")</f>
        <v/>
      </c>
      <c r="AC30" s="133" t="str">
        <f t="shared" si="26"/>
        <v/>
      </c>
      <c r="AD30" s="134"/>
      <c r="AE30" s="135"/>
      <c r="AF30" s="136"/>
      <c r="AG30" s="137"/>
      <c r="AH30" s="137"/>
      <c r="AI30" s="135"/>
      <c r="AJ30" s="136"/>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row>
    <row r="31" spans="1:68" ht="151.5" customHeight="1" x14ac:dyDescent="0.3">
      <c r="A31" s="202"/>
      <c r="B31" s="205"/>
      <c r="C31" s="205"/>
      <c r="D31" s="205"/>
      <c r="E31" s="208"/>
      <c r="F31" s="205"/>
      <c r="G31" s="211"/>
      <c r="H31" s="214"/>
      <c r="I31" s="196"/>
      <c r="J31" s="217"/>
      <c r="K31" s="196">
        <f t="shared" ca="1" si="23"/>
        <v>0</v>
      </c>
      <c r="L31" s="214"/>
      <c r="M31" s="196"/>
      <c r="N31" s="199"/>
      <c r="O31" s="125">
        <v>4</v>
      </c>
      <c r="P31" s="126"/>
      <c r="Q31" s="127" t="str">
        <f t="shared" ref="Q31:Q33" si="27">IF(OR(R31="Preventivo",R31="Detectivo"),"Probabilidad",IF(R31="Correctivo","Impacto",""))</f>
        <v/>
      </c>
      <c r="R31" s="128"/>
      <c r="S31" s="128"/>
      <c r="T31" s="129" t="str">
        <f t="shared" si="24"/>
        <v/>
      </c>
      <c r="U31" s="128"/>
      <c r="V31" s="128"/>
      <c r="W31" s="128"/>
      <c r="X31" s="130" t="str">
        <f t="shared" ref="X31:X33" si="28">IFERROR(IF(AND(Q30="Probabilidad",Q31="Probabilidad"),(Z30-(+Z30*T31)),IF(AND(Q30="Impacto",Q31="Probabilidad"),(Z29-(+Z29*T31)),IF(Q31="Impacto",Z30,""))),"")</f>
        <v/>
      </c>
      <c r="Y31" s="131" t="str">
        <f t="shared" si="1"/>
        <v/>
      </c>
      <c r="Z31" s="132" t="str">
        <f t="shared" si="25"/>
        <v/>
      </c>
      <c r="AA31" s="131" t="str">
        <f t="shared" si="3"/>
        <v/>
      </c>
      <c r="AB31" s="132" t="str">
        <f t="shared" ref="AB31:AB33" si="29">IFERROR(IF(AND(Q30="Impacto",Q31="Impacto"),(AB30-(+AB30*T31)),IF(AND(Q30="Probabilidad",Q31="Impacto"),(AB29-(+AB29*T31)),IF(Q31="Probabilidad",AB30,""))),"")</f>
        <v/>
      </c>
      <c r="AC31" s="133" t="str">
        <f>IFERROR(IF(OR(AND(Y31="Muy Baja",AA31="Leve"),AND(Y31="Muy Baja",AA31="Menor"),AND(Y31="Baja",AA31="Leve")),"Bajo",IF(OR(AND(Y31="Muy baja",AA31="Moderado"),AND(Y31="Baja",AA31="Menor"),AND(Y31="Baja",AA31="Moderado"),AND(Y31="Media",AA31="Leve"),AND(Y31="Media",AA31="Menor"),AND(Y31="Media",AA31="Moderado"),AND(Y31="Alta",AA31="Leve"),AND(Y31="Alta",AA31="Menor")),"Moderado",IF(OR(AND(Y31="Muy Baja",AA31="Mayor"),AND(Y31="Baja",AA31="Mayor"),AND(Y31="Media",AA31="Mayor"),AND(Y31="Alta",AA31="Moderado"),AND(Y31="Alta",AA31="Mayor"),AND(Y31="Muy Alta",AA31="Leve"),AND(Y31="Muy Alta",AA31="Menor"),AND(Y31="Muy Alta",AA31="Moderado"),AND(Y31="Muy Alta",AA31="Mayor")),"Alto",IF(OR(AND(Y31="Muy Baja",AA31="Catastrófico"),AND(Y31="Baja",AA31="Catastrófico"),AND(Y31="Media",AA31="Catastrófico"),AND(Y31="Alta",AA31="Catastrófico"),AND(Y31="Muy Alta",AA31="Catastrófico")),"Extremo","")))),"")</f>
        <v/>
      </c>
      <c r="AD31" s="134"/>
      <c r="AE31" s="135"/>
      <c r="AF31" s="136"/>
      <c r="AG31" s="137"/>
      <c r="AH31" s="137"/>
      <c r="AI31" s="135"/>
      <c r="AJ31" s="136"/>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row>
    <row r="32" spans="1:68" ht="151.5" customHeight="1" x14ac:dyDescent="0.3">
      <c r="A32" s="202"/>
      <c r="B32" s="205"/>
      <c r="C32" s="205"/>
      <c r="D32" s="205"/>
      <c r="E32" s="208"/>
      <c r="F32" s="205"/>
      <c r="G32" s="211"/>
      <c r="H32" s="214"/>
      <c r="I32" s="196"/>
      <c r="J32" s="217"/>
      <c r="K32" s="196">
        <f t="shared" ca="1" si="23"/>
        <v>0</v>
      </c>
      <c r="L32" s="214"/>
      <c r="M32" s="196"/>
      <c r="N32" s="199"/>
      <c r="O32" s="125">
        <v>5</v>
      </c>
      <c r="P32" s="126"/>
      <c r="Q32" s="127" t="str">
        <f t="shared" si="27"/>
        <v/>
      </c>
      <c r="R32" s="128"/>
      <c r="S32" s="128"/>
      <c r="T32" s="129" t="str">
        <f t="shared" si="24"/>
        <v/>
      </c>
      <c r="U32" s="128"/>
      <c r="V32" s="128"/>
      <c r="W32" s="128"/>
      <c r="X32" s="139" t="str">
        <f t="shared" si="28"/>
        <v/>
      </c>
      <c r="Y32" s="131" t="str">
        <f>IFERROR(IF(X32="","",IF(X32&lt;=0.2,"Muy Baja",IF(X32&lt;=0.4,"Baja",IF(X32&lt;=0.6,"Media",IF(X32&lt;=0.8,"Alta","Muy Alta"))))),"")</f>
        <v/>
      </c>
      <c r="Z32" s="132" t="str">
        <f t="shared" si="25"/>
        <v/>
      </c>
      <c r="AA32" s="131" t="str">
        <f t="shared" si="3"/>
        <v/>
      </c>
      <c r="AB32" s="132" t="str">
        <f t="shared" si="29"/>
        <v/>
      </c>
      <c r="AC32" s="133" t="str">
        <f t="shared" ref="AC32:AC33" si="30">IFERROR(IF(OR(AND(Y32="Muy Baja",AA32="Leve"),AND(Y32="Muy Baja",AA32="Menor"),AND(Y32="Baja",AA32="Leve")),"Bajo",IF(OR(AND(Y32="Muy baja",AA32="Moderado"),AND(Y32="Baja",AA32="Menor"),AND(Y32="Baja",AA32="Moderado"),AND(Y32="Media",AA32="Leve"),AND(Y32="Media",AA32="Menor"),AND(Y32="Media",AA32="Moderado"),AND(Y32="Alta",AA32="Leve"),AND(Y32="Alta",AA32="Menor")),"Moderado",IF(OR(AND(Y32="Muy Baja",AA32="Mayor"),AND(Y32="Baja",AA32="Mayor"),AND(Y32="Media",AA32="Mayor"),AND(Y32="Alta",AA32="Moderado"),AND(Y32="Alta",AA32="Mayor"),AND(Y32="Muy Alta",AA32="Leve"),AND(Y32="Muy Alta",AA32="Menor"),AND(Y32="Muy Alta",AA32="Moderado"),AND(Y32="Muy Alta",AA32="Mayor")),"Alto",IF(OR(AND(Y32="Muy Baja",AA32="Catastrófico"),AND(Y32="Baja",AA32="Catastrófico"),AND(Y32="Media",AA32="Catastrófico"),AND(Y32="Alta",AA32="Catastrófico"),AND(Y32="Muy Alta",AA32="Catastrófico")),"Extremo","")))),"")</f>
        <v/>
      </c>
      <c r="AD32" s="134"/>
      <c r="AE32" s="135"/>
      <c r="AF32" s="136"/>
      <c r="AG32" s="137"/>
      <c r="AH32" s="137"/>
      <c r="AI32" s="135"/>
      <c r="AJ32" s="136"/>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row>
    <row r="33" spans="1:68" ht="151.5" customHeight="1" x14ac:dyDescent="0.3">
      <c r="A33" s="203"/>
      <c r="B33" s="206"/>
      <c r="C33" s="206"/>
      <c r="D33" s="206"/>
      <c r="E33" s="209"/>
      <c r="F33" s="206"/>
      <c r="G33" s="212"/>
      <c r="H33" s="215"/>
      <c r="I33" s="197"/>
      <c r="J33" s="218"/>
      <c r="K33" s="197">
        <f t="shared" ca="1" si="23"/>
        <v>0</v>
      </c>
      <c r="L33" s="215"/>
      <c r="M33" s="197"/>
      <c r="N33" s="200"/>
      <c r="O33" s="125">
        <v>6</v>
      </c>
      <c r="P33" s="126"/>
      <c r="Q33" s="127" t="str">
        <f t="shared" si="27"/>
        <v/>
      </c>
      <c r="R33" s="128"/>
      <c r="S33" s="128"/>
      <c r="T33" s="129" t="str">
        <f t="shared" si="24"/>
        <v/>
      </c>
      <c r="U33" s="128"/>
      <c r="V33" s="128"/>
      <c r="W33" s="128"/>
      <c r="X33" s="130" t="str">
        <f t="shared" si="28"/>
        <v/>
      </c>
      <c r="Y33" s="131" t="str">
        <f t="shared" si="1"/>
        <v/>
      </c>
      <c r="Z33" s="132" t="str">
        <f t="shared" si="25"/>
        <v/>
      </c>
      <c r="AA33" s="131" t="str">
        <f t="shared" si="3"/>
        <v/>
      </c>
      <c r="AB33" s="132" t="str">
        <f t="shared" si="29"/>
        <v/>
      </c>
      <c r="AC33" s="133" t="str">
        <f t="shared" si="30"/>
        <v/>
      </c>
      <c r="AD33" s="134"/>
      <c r="AE33" s="135"/>
      <c r="AF33" s="136"/>
      <c r="AG33" s="137"/>
      <c r="AH33" s="137"/>
      <c r="AI33" s="135"/>
      <c r="AJ33" s="136"/>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row>
    <row r="34" spans="1:68" ht="151.5" customHeight="1" x14ac:dyDescent="0.3">
      <c r="A34" s="201">
        <v>5</v>
      </c>
      <c r="B34" s="204"/>
      <c r="C34" s="204"/>
      <c r="D34" s="204"/>
      <c r="E34" s="207"/>
      <c r="F34" s="204"/>
      <c r="G34" s="210"/>
      <c r="H34" s="213" t="str">
        <f>IF(G34&lt;=0,"",IF(G34&lt;=2,"Muy Baja",IF(G34&lt;=24,"Baja",IF(G34&lt;=500,"Media",IF(G34&lt;=5000,"Alta","Muy Alta")))))</f>
        <v/>
      </c>
      <c r="I34" s="195" t="str">
        <f>IF(H34="","",IF(H34="Muy Baja",0.2,IF(H34="Baja",0.4,IF(H34="Media",0.6,IF(H34="Alta",0.8,IF(H34="Muy Alta",1,))))))</f>
        <v/>
      </c>
      <c r="J34" s="216"/>
      <c r="K34" s="195">
        <f ca="1">IF(NOT(ISERROR(MATCH(J34,'Tabla Impacto'!$B$221:$B$223,0))),'Tabla Impacto'!$F$223&amp;"Por favor no seleccionar los criterios de impacto(Afectación Económica o presupuestal y Pérdida Reputacional)",J34)</f>
        <v>0</v>
      </c>
      <c r="L34" s="213" t="str">
        <f ca="1">IF(OR(K34='Tabla Impacto'!$C$11,K34='Tabla Impacto'!$D$11),"Leve",IF(OR(K34='Tabla Impacto'!$C$12,K34='Tabla Impacto'!$D$12),"Menor",IF(OR(K34='Tabla Impacto'!$C$13,K34='Tabla Impacto'!$D$13),"Moderado",IF(OR(K34='Tabla Impacto'!$C$14,K34='Tabla Impacto'!$D$14),"Mayor",IF(OR(K34='Tabla Impacto'!$C$15,K34='Tabla Impacto'!$D$15),"Catastrófico","")))))</f>
        <v/>
      </c>
      <c r="M34" s="195" t="str">
        <f ca="1">IF(L34="","",IF(L34="Leve",0.2,IF(L34="Menor",0.4,IF(L34="Moderado",0.6,IF(L34="Mayor",0.8,IF(L34="Catastrófico",1,))))))</f>
        <v/>
      </c>
      <c r="N34" s="198" t="str">
        <f ca="1">IF(OR(AND(H34="Muy Baja",L34="Leve"),AND(H34="Muy Baja",L34="Menor"),AND(H34="Baja",L34="Leve")),"Bajo",IF(OR(AND(H34="Muy baja",L34="Moderado"),AND(H34="Baja",L34="Menor"),AND(H34="Baja",L34="Moderado"),AND(H34="Media",L34="Leve"),AND(H34="Media",L34="Menor"),AND(H34="Media",L34="Moderado"),AND(H34="Alta",L34="Leve"),AND(H34="Alta",L34="Menor")),"Moderado",IF(OR(AND(H34="Muy Baja",L34="Mayor"),AND(H34="Baja",L34="Mayor"),AND(H34="Media",L34="Mayor"),AND(H34="Alta",L34="Moderado"),AND(H34="Alta",L34="Mayor"),AND(H34="Muy Alta",L34="Leve"),AND(H34="Muy Alta",L34="Menor"),AND(H34="Muy Alta",L34="Moderado"),AND(H34="Muy Alta",L34="Mayor")),"Alto",IF(OR(AND(H34="Muy Baja",L34="Catastrófico"),AND(H34="Baja",L34="Catastrófico"),AND(H34="Media",L34="Catastrófico"),AND(H34="Alta",L34="Catastrófico"),AND(H34="Muy Alta",L34="Catastrófico")),"Extremo",""))))</f>
        <v/>
      </c>
      <c r="O34" s="125">
        <v>1</v>
      </c>
      <c r="P34" s="126"/>
      <c r="Q34" s="127" t="str">
        <f>IF(OR(R34="Preventivo",R34="Detectivo"),"Probabilidad",IF(R34="Correctivo","Impacto",""))</f>
        <v/>
      </c>
      <c r="R34" s="128"/>
      <c r="S34" s="128"/>
      <c r="T34" s="129" t="str">
        <f>IF(AND(R34="Preventivo",S34="Automático"),"50%",IF(AND(R34="Preventivo",S34="Manual"),"40%",IF(AND(R34="Detectivo",S34="Automático"),"40%",IF(AND(R34="Detectivo",S34="Manual"),"30%",IF(AND(R34="Correctivo",S34="Automático"),"35%",IF(AND(R34="Correctivo",S34="Manual"),"25%",""))))))</f>
        <v/>
      </c>
      <c r="U34" s="128"/>
      <c r="V34" s="128"/>
      <c r="W34" s="128"/>
      <c r="X34" s="130" t="str">
        <f>IFERROR(IF(Q34="Probabilidad",(I34-(+I34*T34)),IF(Q34="Impacto",I34,"")),"")</f>
        <v/>
      </c>
      <c r="Y34" s="131" t="str">
        <f>IFERROR(IF(X34="","",IF(X34&lt;=0.2,"Muy Baja",IF(X34&lt;=0.4,"Baja",IF(X34&lt;=0.6,"Media",IF(X34&lt;=0.8,"Alta","Muy Alta"))))),"")</f>
        <v/>
      </c>
      <c r="Z34" s="132" t="str">
        <f>+X34</f>
        <v/>
      </c>
      <c r="AA34" s="131" t="str">
        <f>IFERROR(IF(AB34="","",IF(AB34&lt;=0.2,"Leve",IF(AB34&lt;=0.4,"Menor",IF(AB34&lt;=0.6,"Moderado",IF(AB34&lt;=0.8,"Mayor","Catastrófico"))))),"")</f>
        <v/>
      </c>
      <c r="AB34" s="132" t="str">
        <f>IFERROR(IF(Q34="Impacto",(M34-(+M34*T34)),IF(Q34="Probabilidad",M34,"")),"")</f>
        <v/>
      </c>
      <c r="AC34" s="133" t="str">
        <f>IFERROR(IF(OR(AND(Y34="Muy Baja",AA34="Leve"),AND(Y34="Muy Baja",AA34="Menor"),AND(Y34="Baja",AA34="Leve")),"Bajo",IF(OR(AND(Y34="Muy baja",AA34="Moderado"),AND(Y34="Baja",AA34="Menor"),AND(Y34="Baja",AA34="Moderado"),AND(Y34="Media",AA34="Leve"),AND(Y34="Media",AA34="Menor"),AND(Y34="Media",AA34="Moderado"),AND(Y34="Alta",AA34="Leve"),AND(Y34="Alta",AA34="Menor")),"Moderado",IF(OR(AND(Y34="Muy Baja",AA34="Mayor"),AND(Y34="Baja",AA34="Mayor"),AND(Y34="Media",AA34="Mayor"),AND(Y34="Alta",AA34="Moderado"),AND(Y34="Alta",AA34="Mayor"),AND(Y34="Muy Alta",AA34="Leve"),AND(Y34="Muy Alta",AA34="Menor"),AND(Y34="Muy Alta",AA34="Moderado"),AND(Y34="Muy Alta",AA34="Mayor")),"Alto",IF(OR(AND(Y34="Muy Baja",AA34="Catastrófico"),AND(Y34="Baja",AA34="Catastrófico"),AND(Y34="Media",AA34="Catastrófico"),AND(Y34="Alta",AA34="Catastrófico"),AND(Y34="Muy Alta",AA34="Catastrófico")),"Extremo","")))),"")</f>
        <v/>
      </c>
      <c r="AD34" s="134"/>
      <c r="AE34" s="135"/>
      <c r="AF34" s="136"/>
      <c r="AG34" s="137"/>
      <c r="AH34" s="137"/>
      <c r="AI34" s="135"/>
      <c r="AJ34" s="136"/>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row>
    <row r="35" spans="1:68" ht="151.5" customHeight="1" x14ac:dyDescent="0.3">
      <c r="A35" s="202"/>
      <c r="B35" s="205"/>
      <c r="C35" s="205"/>
      <c r="D35" s="205"/>
      <c r="E35" s="208"/>
      <c r="F35" s="205"/>
      <c r="G35" s="211"/>
      <c r="H35" s="214"/>
      <c r="I35" s="196"/>
      <c r="J35" s="217"/>
      <c r="K35" s="196">
        <f t="shared" ref="K35:K39" ca="1" si="31">IF(NOT(ISERROR(MATCH(J35,_xlfn.ANCHORARRAY(E46),0))),I48&amp;"Por favor no seleccionar los criterios de impacto",J35)</f>
        <v>0</v>
      </c>
      <c r="L35" s="214"/>
      <c r="M35" s="196"/>
      <c r="N35" s="199"/>
      <c r="O35" s="125">
        <v>2</v>
      </c>
      <c r="P35" s="126"/>
      <c r="Q35" s="127" t="str">
        <f>IF(OR(R35="Preventivo",R35="Detectivo"),"Probabilidad",IF(R35="Correctivo","Impacto",""))</f>
        <v/>
      </c>
      <c r="R35" s="128"/>
      <c r="S35" s="128"/>
      <c r="T35" s="129" t="str">
        <f t="shared" ref="T35:T39" si="32">IF(AND(R35="Preventivo",S35="Automático"),"50%",IF(AND(R35="Preventivo",S35="Manual"),"40%",IF(AND(R35="Detectivo",S35="Automático"),"40%",IF(AND(R35="Detectivo",S35="Manual"),"30%",IF(AND(R35="Correctivo",S35="Automático"),"35%",IF(AND(R35="Correctivo",S35="Manual"),"25%",""))))))</f>
        <v/>
      </c>
      <c r="U35" s="128"/>
      <c r="V35" s="128"/>
      <c r="W35" s="128"/>
      <c r="X35" s="130" t="str">
        <f>IFERROR(IF(AND(Q34="Probabilidad",Q35="Probabilidad"),(Z34-(+Z34*T35)),IF(Q35="Probabilidad",(I34-(+I34*T35)),IF(Q35="Impacto",Z34,""))),"")</f>
        <v/>
      </c>
      <c r="Y35" s="131" t="str">
        <f t="shared" si="1"/>
        <v/>
      </c>
      <c r="Z35" s="132" t="str">
        <f t="shared" ref="Z35:Z39" si="33">+X35</f>
        <v/>
      </c>
      <c r="AA35" s="131" t="str">
        <f t="shared" si="3"/>
        <v/>
      </c>
      <c r="AB35" s="132" t="str">
        <f>IFERROR(IF(AND(Q34="Impacto",Q35="Impacto"),(AB28-(+AB28*T35)),IF(Q35="Impacto",($M$34-(+$M$34*T35)),IF(Q35="Probabilidad",AB28,""))),"")</f>
        <v/>
      </c>
      <c r="AC35" s="133" t="str">
        <f t="shared" ref="AC35:AC36" si="34">IFERROR(IF(OR(AND(Y35="Muy Baja",AA35="Leve"),AND(Y35="Muy Baja",AA35="Menor"),AND(Y35="Baja",AA35="Leve")),"Bajo",IF(OR(AND(Y35="Muy baja",AA35="Moderado"),AND(Y35="Baja",AA35="Menor"),AND(Y35="Baja",AA35="Moderado"),AND(Y35="Media",AA35="Leve"),AND(Y35="Media",AA35="Menor"),AND(Y35="Media",AA35="Moderado"),AND(Y35="Alta",AA35="Leve"),AND(Y35="Alta",AA35="Menor")),"Moderado",IF(OR(AND(Y35="Muy Baja",AA35="Mayor"),AND(Y35="Baja",AA35="Mayor"),AND(Y35="Media",AA35="Mayor"),AND(Y35="Alta",AA35="Moderado"),AND(Y35="Alta",AA35="Mayor"),AND(Y35="Muy Alta",AA35="Leve"),AND(Y35="Muy Alta",AA35="Menor"),AND(Y35="Muy Alta",AA35="Moderado"),AND(Y35="Muy Alta",AA35="Mayor")),"Alto",IF(OR(AND(Y35="Muy Baja",AA35="Catastrófico"),AND(Y35="Baja",AA35="Catastrófico"),AND(Y35="Media",AA35="Catastrófico"),AND(Y35="Alta",AA35="Catastrófico"),AND(Y35="Muy Alta",AA35="Catastrófico")),"Extremo","")))),"")</f>
        <v/>
      </c>
      <c r="AD35" s="134"/>
      <c r="AE35" s="135"/>
      <c r="AF35" s="136"/>
      <c r="AG35" s="137"/>
      <c r="AH35" s="137"/>
      <c r="AI35" s="135"/>
      <c r="AJ35" s="136"/>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row>
    <row r="36" spans="1:68" ht="151.5" customHeight="1" x14ac:dyDescent="0.3">
      <c r="A36" s="202"/>
      <c r="B36" s="205"/>
      <c r="C36" s="205"/>
      <c r="D36" s="205"/>
      <c r="E36" s="208"/>
      <c r="F36" s="205"/>
      <c r="G36" s="211"/>
      <c r="H36" s="214"/>
      <c r="I36" s="196"/>
      <c r="J36" s="217"/>
      <c r="K36" s="196">
        <f t="shared" ca="1" si="31"/>
        <v>0</v>
      </c>
      <c r="L36" s="214"/>
      <c r="M36" s="196"/>
      <c r="N36" s="199"/>
      <c r="O36" s="125">
        <v>3</v>
      </c>
      <c r="P36" s="138"/>
      <c r="Q36" s="127" t="str">
        <f>IF(OR(R36="Preventivo",R36="Detectivo"),"Probabilidad",IF(R36="Correctivo","Impacto",""))</f>
        <v/>
      </c>
      <c r="R36" s="128"/>
      <c r="S36" s="128"/>
      <c r="T36" s="129" t="str">
        <f t="shared" si="32"/>
        <v/>
      </c>
      <c r="U36" s="128"/>
      <c r="V36" s="128"/>
      <c r="W36" s="128"/>
      <c r="X36" s="130" t="str">
        <f>IFERROR(IF(AND(Q35="Probabilidad",Q36="Probabilidad"),(Z35-(+Z35*T36)),IF(AND(Q35="Impacto",Q36="Probabilidad"),(Z34-(+Z34*T36)),IF(Q36="Impacto",Z35,""))),"")</f>
        <v/>
      </c>
      <c r="Y36" s="131" t="str">
        <f t="shared" si="1"/>
        <v/>
      </c>
      <c r="Z36" s="132" t="str">
        <f t="shared" si="33"/>
        <v/>
      </c>
      <c r="AA36" s="131" t="str">
        <f t="shared" si="3"/>
        <v/>
      </c>
      <c r="AB36" s="132" t="str">
        <f>IFERROR(IF(AND(Q35="Impacto",Q36="Impacto"),(AB35-(+AB35*T36)),IF(AND(Q35="Probabilidad",Q36="Impacto"),(AB34-(+AB34*T36)),IF(Q36="Probabilidad",AB35,""))),"")</f>
        <v/>
      </c>
      <c r="AC36" s="133" t="str">
        <f t="shared" si="34"/>
        <v/>
      </c>
      <c r="AD36" s="134"/>
      <c r="AE36" s="135"/>
      <c r="AF36" s="136"/>
      <c r="AG36" s="137"/>
      <c r="AH36" s="137"/>
      <c r="AI36" s="135"/>
      <c r="AJ36" s="136"/>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row>
    <row r="37" spans="1:68" ht="151.5" customHeight="1" x14ac:dyDescent="0.3">
      <c r="A37" s="202"/>
      <c r="B37" s="205"/>
      <c r="C37" s="205"/>
      <c r="D37" s="205"/>
      <c r="E37" s="208"/>
      <c r="F37" s="205"/>
      <c r="G37" s="211"/>
      <c r="H37" s="214"/>
      <c r="I37" s="196"/>
      <c r="J37" s="217"/>
      <c r="K37" s="196">
        <f t="shared" ca="1" si="31"/>
        <v>0</v>
      </c>
      <c r="L37" s="214"/>
      <c r="M37" s="196"/>
      <c r="N37" s="199"/>
      <c r="O37" s="125">
        <v>4</v>
      </c>
      <c r="P37" s="126"/>
      <c r="Q37" s="127" t="str">
        <f t="shared" ref="Q37:Q39" si="35">IF(OR(R37="Preventivo",R37="Detectivo"),"Probabilidad",IF(R37="Correctivo","Impacto",""))</f>
        <v/>
      </c>
      <c r="R37" s="128"/>
      <c r="S37" s="128"/>
      <c r="T37" s="129" t="str">
        <f t="shared" si="32"/>
        <v/>
      </c>
      <c r="U37" s="128"/>
      <c r="V37" s="128"/>
      <c r="W37" s="128"/>
      <c r="X37" s="130" t="str">
        <f t="shared" ref="X37:X39" si="36">IFERROR(IF(AND(Q36="Probabilidad",Q37="Probabilidad"),(Z36-(+Z36*T37)),IF(AND(Q36="Impacto",Q37="Probabilidad"),(Z35-(+Z35*T37)),IF(Q37="Impacto",Z36,""))),"")</f>
        <v/>
      </c>
      <c r="Y37" s="131" t="str">
        <f t="shared" si="1"/>
        <v/>
      </c>
      <c r="Z37" s="132" t="str">
        <f t="shared" si="33"/>
        <v/>
      </c>
      <c r="AA37" s="131" t="str">
        <f t="shared" si="3"/>
        <v/>
      </c>
      <c r="AB37" s="132" t="str">
        <f t="shared" ref="AB37:AB39" si="37">IFERROR(IF(AND(Q36="Impacto",Q37="Impacto"),(AB36-(+AB36*T37)),IF(AND(Q36="Probabilidad",Q37="Impacto"),(AB35-(+AB35*T37)),IF(Q37="Probabilidad",AB36,""))),"")</f>
        <v/>
      </c>
      <c r="AC37" s="133" t="str">
        <f>IFERROR(IF(OR(AND(Y37="Muy Baja",AA37="Leve"),AND(Y37="Muy Baja",AA37="Menor"),AND(Y37="Baja",AA37="Leve")),"Bajo",IF(OR(AND(Y37="Muy baja",AA37="Moderado"),AND(Y37="Baja",AA37="Menor"),AND(Y37="Baja",AA37="Moderado"),AND(Y37="Media",AA37="Leve"),AND(Y37="Media",AA37="Menor"),AND(Y37="Media",AA37="Moderado"),AND(Y37="Alta",AA37="Leve"),AND(Y37="Alta",AA37="Menor")),"Moderado",IF(OR(AND(Y37="Muy Baja",AA37="Mayor"),AND(Y37="Baja",AA37="Mayor"),AND(Y37="Media",AA37="Mayor"),AND(Y37="Alta",AA37="Moderado"),AND(Y37="Alta",AA37="Mayor"),AND(Y37="Muy Alta",AA37="Leve"),AND(Y37="Muy Alta",AA37="Menor"),AND(Y37="Muy Alta",AA37="Moderado"),AND(Y37="Muy Alta",AA37="Mayor")),"Alto",IF(OR(AND(Y37="Muy Baja",AA37="Catastrófico"),AND(Y37="Baja",AA37="Catastrófico"),AND(Y37="Media",AA37="Catastrófico"),AND(Y37="Alta",AA37="Catastrófico"),AND(Y37="Muy Alta",AA37="Catastrófico")),"Extremo","")))),"")</f>
        <v/>
      </c>
      <c r="AD37" s="134"/>
      <c r="AE37" s="135"/>
      <c r="AF37" s="136"/>
      <c r="AG37" s="137"/>
      <c r="AH37" s="137"/>
      <c r="AI37" s="135"/>
      <c r="AJ37" s="136"/>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row>
    <row r="38" spans="1:68" ht="151.5" customHeight="1" x14ac:dyDescent="0.3">
      <c r="A38" s="202"/>
      <c r="B38" s="205"/>
      <c r="C38" s="205"/>
      <c r="D38" s="205"/>
      <c r="E38" s="208"/>
      <c r="F38" s="205"/>
      <c r="G38" s="211"/>
      <c r="H38" s="214"/>
      <c r="I38" s="196"/>
      <c r="J38" s="217"/>
      <c r="K38" s="196">
        <f t="shared" ca="1" si="31"/>
        <v>0</v>
      </c>
      <c r="L38" s="214"/>
      <c r="M38" s="196"/>
      <c r="N38" s="199"/>
      <c r="O38" s="125">
        <v>5</v>
      </c>
      <c r="P38" s="126"/>
      <c r="Q38" s="127" t="str">
        <f t="shared" si="35"/>
        <v/>
      </c>
      <c r="R38" s="128"/>
      <c r="S38" s="128"/>
      <c r="T38" s="129" t="str">
        <f t="shared" si="32"/>
        <v/>
      </c>
      <c r="U38" s="128"/>
      <c r="V38" s="128"/>
      <c r="W38" s="128"/>
      <c r="X38" s="130" t="str">
        <f t="shared" si="36"/>
        <v/>
      </c>
      <c r="Y38" s="131" t="str">
        <f t="shared" si="1"/>
        <v/>
      </c>
      <c r="Z38" s="132" t="str">
        <f t="shared" si="33"/>
        <v/>
      </c>
      <c r="AA38" s="131" t="str">
        <f t="shared" si="3"/>
        <v/>
      </c>
      <c r="AB38" s="132" t="str">
        <f t="shared" si="37"/>
        <v/>
      </c>
      <c r="AC38" s="133" t="str">
        <f t="shared" ref="AC38:AC39" si="38">IFERROR(IF(OR(AND(Y38="Muy Baja",AA38="Leve"),AND(Y38="Muy Baja",AA38="Menor"),AND(Y38="Baja",AA38="Leve")),"Bajo",IF(OR(AND(Y38="Muy baja",AA38="Moderado"),AND(Y38="Baja",AA38="Menor"),AND(Y38="Baja",AA38="Moderado"),AND(Y38="Media",AA38="Leve"),AND(Y38="Media",AA38="Menor"),AND(Y38="Media",AA38="Moderado"),AND(Y38="Alta",AA38="Leve"),AND(Y38="Alta",AA38="Menor")),"Moderado",IF(OR(AND(Y38="Muy Baja",AA38="Mayor"),AND(Y38="Baja",AA38="Mayor"),AND(Y38="Media",AA38="Mayor"),AND(Y38="Alta",AA38="Moderado"),AND(Y38="Alta",AA38="Mayor"),AND(Y38="Muy Alta",AA38="Leve"),AND(Y38="Muy Alta",AA38="Menor"),AND(Y38="Muy Alta",AA38="Moderado"),AND(Y38="Muy Alta",AA38="Mayor")),"Alto",IF(OR(AND(Y38="Muy Baja",AA38="Catastrófico"),AND(Y38="Baja",AA38="Catastrófico"),AND(Y38="Media",AA38="Catastrófico"),AND(Y38="Alta",AA38="Catastrófico"),AND(Y38="Muy Alta",AA38="Catastrófico")),"Extremo","")))),"")</f>
        <v/>
      </c>
      <c r="AD38" s="134"/>
      <c r="AE38" s="135"/>
      <c r="AF38" s="136"/>
      <c r="AG38" s="137"/>
      <c r="AH38" s="137"/>
      <c r="AI38" s="135"/>
      <c r="AJ38" s="136"/>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row>
    <row r="39" spans="1:68" ht="151.5" customHeight="1" x14ac:dyDescent="0.3">
      <c r="A39" s="203"/>
      <c r="B39" s="206"/>
      <c r="C39" s="206"/>
      <c r="D39" s="206"/>
      <c r="E39" s="209"/>
      <c r="F39" s="206"/>
      <c r="G39" s="212"/>
      <c r="H39" s="215"/>
      <c r="I39" s="197"/>
      <c r="J39" s="218"/>
      <c r="K39" s="197">
        <f t="shared" ca="1" si="31"/>
        <v>0</v>
      </c>
      <c r="L39" s="215"/>
      <c r="M39" s="197"/>
      <c r="N39" s="200"/>
      <c r="O39" s="125">
        <v>6</v>
      </c>
      <c r="P39" s="126"/>
      <c r="Q39" s="127" t="str">
        <f t="shared" si="35"/>
        <v/>
      </c>
      <c r="R39" s="128"/>
      <c r="S39" s="128"/>
      <c r="T39" s="129" t="str">
        <f t="shared" si="32"/>
        <v/>
      </c>
      <c r="U39" s="128"/>
      <c r="V39" s="128"/>
      <c r="W39" s="128"/>
      <c r="X39" s="130" t="str">
        <f t="shared" si="36"/>
        <v/>
      </c>
      <c r="Y39" s="131" t="str">
        <f t="shared" si="1"/>
        <v/>
      </c>
      <c r="Z39" s="132" t="str">
        <f t="shared" si="33"/>
        <v/>
      </c>
      <c r="AA39" s="131" t="str">
        <f t="shared" si="3"/>
        <v/>
      </c>
      <c r="AB39" s="132" t="str">
        <f t="shared" si="37"/>
        <v/>
      </c>
      <c r="AC39" s="133" t="str">
        <f t="shared" si="38"/>
        <v/>
      </c>
      <c r="AD39" s="134"/>
      <c r="AE39" s="135"/>
      <c r="AF39" s="136"/>
      <c r="AG39" s="137"/>
      <c r="AH39" s="137"/>
      <c r="AI39" s="135"/>
      <c r="AJ39" s="136"/>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row>
    <row r="40" spans="1:68" ht="151.5" customHeight="1" x14ac:dyDescent="0.3">
      <c r="A40" s="201">
        <v>6</v>
      </c>
      <c r="B40" s="204"/>
      <c r="C40" s="204"/>
      <c r="D40" s="204"/>
      <c r="E40" s="207"/>
      <c r="F40" s="204"/>
      <c r="G40" s="210"/>
      <c r="H40" s="213" t="str">
        <f>IF(G40&lt;=0,"",IF(G40&lt;=2,"Muy Baja",IF(G40&lt;=24,"Baja",IF(G40&lt;=500,"Media",IF(G40&lt;=5000,"Alta","Muy Alta")))))</f>
        <v/>
      </c>
      <c r="I40" s="195" t="str">
        <f>IF(H40="","",IF(H40="Muy Baja",0.2,IF(H40="Baja",0.4,IF(H40="Media",0.6,IF(H40="Alta",0.8,IF(H40="Muy Alta",1,))))))</f>
        <v/>
      </c>
      <c r="J40" s="216"/>
      <c r="K40" s="195">
        <f ca="1">IF(NOT(ISERROR(MATCH(J40,'Tabla Impacto'!$B$221:$B$223,0))),'Tabla Impacto'!$F$223&amp;"Por favor no seleccionar los criterios de impacto(Afectación Económica o presupuestal y Pérdida Reputacional)",J40)</f>
        <v>0</v>
      </c>
      <c r="L40" s="213" t="str">
        <f ca="1">IF(OR(K40='Tabla Impacto'!$C$11,K40='Tabla Impacto'!$D$11),"Leve",IF(OR(K40='Tabla Impacto'!$C$12,K40='Tabla Impacto'!$D$12),"Menor",IF(OR(K40='Tabla Impacto'!$C$13,K40='Tabla Impacto'!$D$13),"Moderado",IF(OR(K40='Tabla Impacto'!$C$14,K40='Tabla Impacto'!$D$14),"Mayor",IF(OR(K40='Tabla Impacto'!$C$15,K40='Tabla Impacto'!$D$15),"Catastrófico","")))))</f>
        <v/>
      </c>
      <c r="M40" s="195" t="str">
        <f ca="1">IF(L40="","",IF(L40="Leve",0.2,IF(L40="Menor",0.4,IF(L40="Moderado",0.6,IF(L40="Mayor",0.8,IF(L40="Catastrófico",1,))))))</f>
        <v/>
      </c>
      <c r="N40" s="198" t="str">
        <f ca="1">IF(OR(AND(H40="Muy Baja",L40="Leve"),AND(H40="Muy Baja",L40="Menor"),AND(H40="Baja",L40="Leve")),"Bajo",IF(OR(AND(H40="Muy baja",L40="Moderado"),AND(H40="Baja",L40="Menor"),AND(H40="Baja",L40="Moderado"),AND(H40="Media",L40="Leve"),AND(H40="Media",L40="Menor"),AND(H40="Media",L40="Moderado"),AND(H40="Alta",L40="Leve"),AND(H40="Alta",L40="Menor")),"Moderado",IF(OR(AND(H40="Muy Baja",L40="Mayor"),AND(H40="Baja",L40="Mayor"),AND(H40="Media",L40="Mayor"),AND(H40="Alta",L40="Moderado"),AND(H40="Alta",L40="Mayor"),AND(H40="Muy Alta",L40="Leve"),AND(H40="Muy Alta",L40="Menor"),AND(H40="Muy Alta",L40="Moderado"),AND(H40="Muy Alta",L40="Mayor")),"Alto",IF(OR(AND(H40="Muy Baja",L40="Catastrófico"),AND(H40="Baja",L40="Catastrófico"),AND(H40="Media",L40="Catastrófico"),AND(H40="Alta",L40="Catastrófico"),AND(H40="Muy Alta",L40="Catastrófico")),"Extremo",""))))</f>
        <v/>
      </c>
      <c r="O40" s="125">
        <v>1</v>
      </c>
      <c r="P40" s="126"/>
      <c r="Q40" s="127" t="str">
        <f>IF(OR(R40="Preventivo",R40="Detectivo"),"Probabilidad",IF(R40="Correctivo","Impacto",""))</f>
        <v/>
      </c>
      <c r="R40" s="128"/>
      <c r="S40" s="128"/>
      <c r="T40" s="129" t="str">
        <f>IF(AND(R40="Preventivo",S40="Automático"),"50%",IF(AND(R40="Preventivo",S40="Manual"),"40%",IF(AND(R40="Detectivo",S40="Automático"),"40%",IF(AND(R40="Detectivo",S40="Manual"),"30%",IF(AND(R40="Correctivo",S40="Automático"),"35%",IF(AND(R40="Correctivo",S40="Manual"),"25%",""))))))</f>
        <v/>
      </c>
      <c r="U40" s="128"/>
      <c r="V40" s="128"/>
      <c r="W40" s="128"/>
      <c r="X40" s="130" t="str">
        <f>IFERROR(IF(Q40="Probabilidad",(I40-(+I40*T40)),IF(Q40="Impacto",I40,"")),"")</f>
        <v/>
      </c>
      <c r="Y40" s="131" t="str">
        <f>IFERROR(IF(X40="","",IF(X40&lt;=0.2,"Muy Baja",IF(X40&lt;=0.4,"Baja",IF(X40&lt;=0.6,"Media",IF(X40&lt;=0.8,"Alta","Muy Alta"))))),"")</f>
        <v/>
      </c>
      <c r="Z40" s="132" t="str">
        <f>+X40</f>
        <v/>
      </c>
      <c r="AA40" s="131" t="str">
        <f>IFERROR(IF(AB40="","",IF(AB40&lt;=0.2,"Leve",IF(AB40&lt;=0.4,"Menor",IF(AB40&lt;=0.6,"Moderado",IF(AB40&lt;=0.8,"Mayor","Catastrófico"))))),"")</f>
        <v/>
      </c>
      <c r="AB40" s="132" t="str">
        <f>IFERROR(IF(Q40="Impacto",(M40-(+M40*T40)),IF(Q40="Probabilidad",M40,"")),"")</f>
        <v/>
      </c>
      <c r="AC40" s="133" t="str">
        <f>IFERROR(IF(OR(AND(Y40="Muy Baja",AA40="Leve"),AND(Y40="Muy Baja",AA40="Menor"),AND(Y40="Baja",AA40="Leve")),"Bajo",IF(OR(AND(Y40="Muy baja",AA40="Moderado"),AND(Y40="Baja",AA40="Menor"),AND(Y40="Baja",AA40="Moderado"),AND(Y40="Media",AA40="Leve"),AND(Y40="Media",AA40="Menor"),AND(Y40="Media",AA40="Moderado"),AND(Y40="Alta",AA40="Leve"),AND(Y40="Alta",AA40="Menor")),"Moderado",IF(OR(AND(Y40="Muy Baja",AA40="Mayor"),AND(Y40="Baja",AA40="Mayor"),AND(Y40="Media",AA40="Mayor"),AND(Y40="Alta",AA40="Moderado"),AND(Y40="Alta",AA40="Mayor"),AND(Y40="Muy Alta",AA40="Leve"),AND(Y40="Muy Alta",AA40="Menor"),AND(Y40="Muy Alta",AA40="Moderado"),AND(Y40="Muy Alta",AA40="Mayor")),"Alto",IF(OR(AND(Y40="Muy Baja",AA40="Catastrófico"),AND(Y40="Baja",AA40="Catastrófico"),AND(Y40="Media",AA40="Catastrófico"),AND(Y40="Alta",AA40="Catastrófico"),AND(Y40="Muy Alta",AA40="Catastrófico")),"Extremo","")))),"")</f>
        <v/>
      </c>
      <c r="AD40" s="134"/>
      <c r="AE40" s="135"/>
      <c r="AF40" s="136"/>
      <c r="AG40" s="137"/>
      <c r="AH40" s="137"/>
      <c r="AI40" s="135"/>
      <c r="AJ40" s="136"/>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row>
    <row r="41" spans="1:68" ht="151.5" customHeight="1" x14ac:dyDescent="0.3">
      <c r="A41" s="202"/>
      <c r="B41" s="205"/>
      <c r="C41" s="205"/>
      <c r="D41" s="205"/>
      <c r="E41" s="208"/>
      <c r="F41" s="205"/>
      <c r="G41" s="211"/>
      <c r="H41" s="214"/>
      <c r="I41" s="196"/>
      <c r="J41" s="217"/>
      <c r="K41" s="196">
        <f t="shared" ref="K41:K45" ca="1" si="39">IF(NOT(ISERROR(MATCH(J41,_xlfn.ANCHORARRAY(E52),0))),I54&amp;"Por favor no seleccionar los criterios de impacto",J41)</f>
        <v>0</v>
      </c>
      <c r="L41" s="214"/>
      <c r="M41" s="196"/>
      <c r="N41" s="199"/>
      <c r="O41" s="125">
        <v>2</v>
      </c>
      <c r="P41" s="126"/>
      <c r="Q41" s="127" t="str">
        <f>IF(OR(R41="Preventivo",R41="Detectivo"),"Probabilidad",IF(R41="Correctivo","Impacto",""))</f>
        <v/>
      </c>
      <c r="R41" s="128"/>
      <c r="S41" s="128"/>
      <c r="T41" s="129" t="str">
        <f t="shared" ref="T41:T45" si="40">IF(AND(R41="Preventivo",S41="Automático"),"50%",IF(AND(R41="Preventivo",S41="Manual"),"40%",IF(AND(R41="Detectivo",S41="Automático"),"40%",IF(AND(R41="Detectivo",S41="Manual"),"30%",IF(AND(R41="Correctivo",S41="Automático"),"35%",IF(AND(R41="Correctivo",S41="Manual"),"25%",""))))))</f>
        <v/>
      </c>
      <c r="U41" s="128"/>
      <c r="V41" s="128"/>
      <c r="W41" s="128"/>
      <c r="X41" s="130" t="str">
        <f>IFERROR(IF(AND(Q40="Probabilidad",Q41="Probabilidad"),(Z40-(+Z40*T41)),IF(Q41="Probabilidad",(I40-(+I40*T41)),IF(Q41="Impacto",Z40,""))),"")</f>
        <v/>
      </c>
      <c r="Y41" s="131" t="str">
        <f t="shared" si="1"/>
        <v/>
      </c>
      <c r="Z41" s="132" t="str">
        <f t="shared" ref="Z41:Z45" si="41">+X41</f>
        <v/>
      </c>
      <c r="AA41" s="131" t="str">
        <f t="shared" si="3"/>
        <v/>
      </c>
      <c r="AB41" s="132" t="str">
        <f>IFERROR(IF(AND(Q40="Impacto",Q41="Impacto"),(AB34-(+AB34*T41)),IF(Q41="Impacto",($M$40-(+$M$40*T41)),IF(Q41="Probabilidad",AB34,""))),"")</f>
        <v/>
      </c>
      <c r="AC41" s="133" t="str">
        <f t="shared" ref="AC41:AC42" si="42">IFERROR(IF(OR(AND(Y41="Muy Baja",AA41="Leve"),AND(Y41="Muy Baja",AA41="Menor"),AND(Y41="Baja",AA41="Leve")),"Bajo",IF(OR(AND(Y41="Muy baja",AA41="Moderado"),AND(Y41="Baja",AA41="Menor"),AND(Y41="Baja",AA41="Moderado"),AND(Y41="Media",AA41="Leve"),AND(Y41="Media",AA41="Menor"),AND(Y41="Media",AA41="Moderado"),AND(Y41="Alta",AA41="Leve"),AND(Y41="Alta",AA41="Menor")),"Moderado",IF(OR(AND(Y41="Muy Baja",AA41="Mayor"),AND(Y41="Baja",AA41="Mayor"),AND(Y41="Media",AA41="Mayor"),AND(Y41="Alta",AA41="Moderado"),AND(Y41="Alta",AA41="Mayor"),AND(Y41="Muy Alta",AA41="Leve"),AND(Y41="Muy Alta",AA41="Menor"),AND(Y41="Muy Alta",AA41="Moderado"),AND(Y41="Muy Alta",AA41="Mayor")),"Alto",IF(OR(AND(Y41="Muy Baja",AA41="Catastrófico"),AND(Y41="Baja",AA41="Catastrófico"),AND(Y41="Media",AA41="Catastrófico"),AND(Y41="Alta",AA41="Catastrófico"),AND(Y41="Muy Alta",AA41="Catastrófico")),"Extremo","")))),"")</f>
        <v/>
      </c>
      <c r="AD41" s="134"/>
      <c r="AE41" s="135"/>
      <c r="AF41" s="136"/>
      <c r="AG41" s="137"/>
      <c r="AH41" s="137"/>
      <c r="AI41" s="135"/>
      <c r="AJ41" s="136"/>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row>
    <row r="42" spans="1:68" ht="151.5" customHeight="1" x14ac:dyDescent="0.3">
      <c r="A42" s="202"/>
      <c r="B42" s="205"/>
      <c r="C42" s="205"/>
      <c r="D42" s="205"/>
      <c r="E42" s="208"/>
      <c r="F42" s="205"/>
      <c r="G42" s="211"/>
      <c r="H42" s="214"/>
      <c r="I42" s="196"/>
      <c r="J42" s="217"/>
      <c r="K42" s="196">
        <f t="shared" ca="1" si="39"/>
        <v>0</v>
      </c>
      <c r="L42" s="214"/>
      <c r="M42" s="196"/>
      <c r="N42" s="199"/>
      <c r="O42" s="125">
        <v>3</v>
      </c>
      <c r="P42" s="138"/>
      <c r="Q42" s="127" t="str">
        <f>IF(OR(R42="Preventivo",R42="Detectivo"),"Probabilidad",IF(R42="Correctivo","Impacto",""))</f>
        <v/>
      </c>
      <c r="R42" s="128"/>
      <c r="S42" s="128"/>
      <c r="T42" s="129" t="str">
        <f t="shared" si="40"/>
        <v/>
      </c>
      <c r="U42" s="128"/>
      <c r="V42" s="128"/>
      <c r="W42" s="128"/>
      <c r="X42" s="130" t="str">
        <f>IFERROR(IF(AND(Q41="Probabilidad",Q42="Probabilidad"),(Z41-(+Z41*T42)),IF(AND(Q41="Impacto",Q42="Probabilidad"),(Z40-(+Z40*T42)),IF(Q42="Impacto",Z41,""))),"")</f>
        <v/>
      </c>
      <c r="Y42" s="131" t="str">
        <f t="shared" si="1"/>
        <v/>
      </c>
      <c r="Z42" s="132" t="str">
        <f t="shared" si="41"/>
        <v/>
      </c>
      <c r="AA42" s="131" t="str">
        <f t="shared" si="3"/>
        <v/>
      </c>
      <c r="AB42" s="132" t="str">
        <f>IFERROR(IF(AND(Q41="Impacto",Q42="Impacto"),(AB41-(+AB41*T42)),IF(AND(Q41="Probabilidad",Q42="Impacto"),(AB40-(+AB40*T42)),IF(Q42="Probabilidad",AB41,""))),"")</f>
        <v/>
      </c>
      <c r="AC42" s="133" t="str">
        <f t="shared" si="42"/>
        <v/>
      </c>
      <c r="AD42" s="134"/>
      <c r="AE42" s="135"/>
      <c r="AF42" s="136"/>
      <c r="AG42" s="137"/>
      <c r="AH42" s="137"/>
      <c r="AI42" s="135"/>
      <c r="AJ42" s="136"/>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row>
    <row r="43" spans="1:68" ht="151.5" customHeight="1" x14ac:dyDescent="0.3">
      <c r="A43" s="202"/>
      <c r="B43" s="205"/>
      <c r="C43" s="205"/>
      <c r="D43" s="205"/>
      <c r="E43" s="208"/>
      <c r="F43" s="205"/>
      <c r="G43" s="211"/>
      <c r="H43" s="214"/>
      <c r="I43" s="196"/>
      <c r="J43" s="217"/>
      <c r="K43" s="196">
        <f t="shared" ca="1" si="39"/>
        <v>0</v>
      </c>
      <c r="L43" s="214"/>
      <c r="M43" s="196"/>
      <c r="N43" s="199"/>
      <c r="O43" s="125">
        <v>4</v>
      </c>
      <c r="P43" s="126"/>
      <c r="Q43" s="127" t="str">
        <f t="shared" ref="Q43:Q45" si="43">IF(OR(R43="Preventivo",R43="Detectivo"),"Probabilidad",IF(R43="Correctivo","Impacto",""))</f>
        <v/>
      </c>
      <c r="R43" s="128"/>
      <c r="S43" s="128"/>
      <c r="T43" s="129" t="str">
        <f t="shared" si="40"/>
        <v/>
      </c>
      <c r="U43" s="128"/>
      <c r="V43" s="128"/>
      <c r="W43" s="128"/>
      <c r="X43" s="130" t="str">
        <f t="shared" ref="X43:X45" si="44">IFERROR(IF(AND(Q42="Probabilidad",Q43="Probabilidad"),(Z42-(+Z42*T43)),IF(AND(Q42="Impacto",Q43="Probabilidad"),(Z41-(+Z41*T43)),IF(Q43="Impacto",Z42,""))),"")</f>
        <v/>
      </c>
      <c r="Y43" s="131" t="str">
        <f t="shared" si="1"/>
        <v/>
      </c>
      <c r="Z43" s="132" t="str">
        <f t="shared" si="41"/>
        <v/>
      </c>
      <c r="AA43" s="131" t="str">
        <f t="shared" si="3"/>
        <v/>
      </c>
      <c r="AB43" s="132" t="str">
        <f t="shared" ref="AB43:AB45" si="45">IFERROR(IF(AND(Q42="Impacto",Q43="Impacto"),(AB42-(+AB42*T43)),IF(AND(Q42="Probabilidad",Q43="Impacto"),(AB41-(+AB41*T43)),IF(Q43="Probabilidad",AB42,""))),"")</f>
        <v/>
      </c>
      <c r="AC43" s="133" t="str">
        <f>IFERROR(IF(OR(AND(Y43="Muy Baja",AA43="Leve"),AND(Y43="Muy Baja",AA43="Menor"),AND(Y43="Baja",AA43="Leve")),"Bajo",IF(OR(AND(Y43="Muy baja",AA43="Moderado"),AND(Y43="Baja",AA43="Menor"),AND(Y43="Baja",AA43="Moderado"),AND(Y43="Media",AA43="Leve"),AND(Y43="Media",AA43="Menor"),AND(Y43="Media",AA43="Moderado"),AND(Y43="Alta",AA43="Leve"),AND(Y43="Alta",AA43="Menor")),"Moderado",IF(OR(AND(Y43="Muy Baja",AA43="Mayor"),AND(Y43="Baja",AA43="Mayor"),AND(Y43="Media",AA43="Mayor"),AND(Y43="Alta",AA43="Moderado"),AND(Y43="Alta",AA43="Mayor"),AND(Y43="Muy Alta",AA43="Leve"),AND(Y43="Muy Alta",AA43="Menor"),AND(Y43="Muy Alta",AA43="Moderado"),AND(Y43="Muy Alta",AA43="Mayor")),"Alto",IF(OR(AND(Y43="Muy Baja",AA43="Catastrófico"),AND(Y43="Baja",AA43="Catastrófico"),AND(Y43="Media",AA43="Catastrófico"),AND(Y43="Alta",AA43="Catastrófico"),AND(Y43="Muy Alta",AA43="Catastrófico")),"Extremo","")))),"")</f>
        <v/>
      </c>
      <c r="AD43" s="134"/>
      <c r="AE43" s="135"/>
      <c r="AF43" s="136"/>
      <c r="AG43" s="137"/>
      <c r="AH43" s="137"/>
      <c r="AI43" s="135"/>
      <c r="AJ43" s="136"/>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row>
    <row r="44" spans="1:68" ht="151.5" customHeight="1" x14ac:dyDescent="0.3">
      <c r="A44" s="202"/>
      <c r="B44" s="205"/>
      <c r="C44" s="205"/>
      <c r="D44" s="205"/>
      <c r="E44" s="208"/>
      <c r="F44" s="205"/>
      <c r="G44" s="211"/>
      <c r="H44" s="214"/>
      <c r="I44" s="196"/>
      <c r="J44" s="217"/>
      <c r="K44" s="196">
        <f t="shared" ca="1" si="39"/>
        <v>0</v>
      </c>
      <c r="L44" s="214"/>
      <c r="M44" s="196"/>
      <c r="N44" s="199"/>
      <c r="O44" s="125">
        <v>5</v>
      </c>
      <c r="P44" s="126"/>
      <c r="Q44" s="127" t="str">
        <f t="shared" si="43"/>
        <v/>
      </c>
      <c r="R44" s="128"/>
      <c r="S44" s="128"/>
      <c r="T44" s="129" t="str">
        <f t="shared" si="40"/>
        <v/>
      </c>
      <c r="U44" s="128"/>
      <c r="V44" s="128"/>
      <c r="W44" s="128"/>
      <c r="X44" s="130" t="str">
        <f t="shared" si="44"/>
        <v/>
      </c>
      <c r="Y44" s="131" t="str">
        <f t="shared" si="1"/>
        <v/>
      </c>
      <c r="Z44" s="132" t="str">
        <f t="shared" si="41"/>
        <v/>
      </c>
      <c r="AA44" s="131" t="str">
        <f t="shared" si="3"/>
        <v/>
      </c>
      <c r="AB44" s="132" t="str">
        <f t="shared" si="45"/>
        <v/>
      </c>
      <c r="AC44" s="133" t="str">
        <f t="shared" ref="AC44" si="46">IFERROR(IF(OR(AND(Y44="Muy Baja",AA44="Leve"),AND(Y44="Muy Baja",AA44="Menor"),AND(Y44="Baja",AA44="Leve")),"Bajo",IF(OR(AND(Y44="Muy baja",AA44="Moderado"),AND(Y44="Baja",AA44="Menor"),AND(Y44="Baja",AA44="Moderado"),AND(Y44="Media",AA44="Leve"),AND(Y44="Media",AA44="Menor"),AND(Y44="Media",AA44="Moderado"),AND(Y44="Alta",AA44="Leve"),AND(Y44="Alta",AA44="Menor")),"Moderado",IF(OR(AND(Y44="Muy Baja",AA44="Mayor"),AND(Y44="Baja",AA44="Mayor"),AND(Y44="Media",AA44="Mayor"),AND(Y44="Alta",AA44="Moderado"),AND(Y44="Alta",AA44="Mayor"),AND(Y44="Muy Alta",AA44="Leve"),AND(Y44="Muy Alta",AA44="Menor"),AND(Y44="Muy Alta",AA44="Moderado"),AND(Y44="Muy Alta",AA44="Mayor")),"Alto",IF(OR(AND(Y44="Muy Baja",AA44="Catastrófico"),AND(Y44="Baja",AA44="Catastrófico"),AND(Y44="Media",AA44="Catastrófico"),AND(Y44="Alta",AA44="Catastrófico"),AND(Y44="Muy Alta",AA44="Catastrófico")),"Extremo","")))),"")</f>
        <v/>
      </c>
      <c r="AD44" s="134"/>
      <c r="AE44" s="135"/>
      <c r="AF44" s="136"/>
      <c r="AG44" s="137"/>
      <c r="AH44" s="137"/>
      <c r="AI44" s="135"/>
      <c r="AJ44" s="136"/>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row>
    <row r="45" spans="1:68" ht="151.5" customHeight="1" x14ac:dyDescent="0.3">
      <c r="A45" s="203"/>
      <c r="B45" s="206"/>
      <c r="C45" s="206"/>
      <c r="D45" s="206"/>
      <c r="E45" s="209"/>
      <c r="F45" s="206"/>
      <c r="G45" s="212"/>
      <c r="H45" s="215"/>
      <c r="I45" s="197"/>
      <c r="J45" s="218"/>
      <c r="K45" s="197">
        <f t="shared" ca="1" si="39"/>
        <v>0</v>
      </c>
      <c r="L45" s="215"/>
      <c r="M45" s="197"/>
      <c r="N45" s="200"/>
      <c r="O45" s="125">
        <v>6</v>
      </c>
      <c r="P45" s="126"/>
      <c r="Q45" s="127" t="str">
        <f t="shared" si="43"/>
        <v/>
      </c>
      <c r="R45" s="128"/>
      <c r="S45" s="128"/>
      <c r="T45" s="129" t="str">
        <f t="shared" si="40"/>
        <v/>
      </c>
      <c r="U45" s="128"/>
      <c r="V45" s="128"/>
      <c r="W45" s="128"/>
      <c r="X45" s="130" t="str">
        <f t="shared" si="44"/>
        <v/>
      </c>
      <c r="Y45" s="131" t="str">
        <f t="shared" si="1"/>
        <v/>
      </c>
      <c r="Z45" s="132" t="str">
        <f t="shared" si="41"/>
        <v/>
      </c>
      <c r="AA45" s="131" t="str">
        <f>IFERROR(IF(AB45="","",IF(AB45&lt;=0.2,"Leve",IF(AB45&lt;=0.4,"Menor",IF(AB45&lt;=0.6,"Moderado",IF(AB45&lt;=0.8,"Mayor","Catastrófico"))))),"")</f>
        <v/>
      </c>
      <c r="AB45" s="132" t="str">
        <f t="shared" si="45"/>
        <v/>
      </c>
      <c r="AC45" s="133" t="str">
        <f>IFERROR(IF(OR(AND(Y45="Muy Baja",AA45="Leve"),AND(Y45="Muy Baja",AA45="Menor"),AND(Y45="Baja",AA45="Leve")),"Bajo",IF(OR(AND(Y45="Muy baja",AA45="Moderado"),AND(Y45="Baja",AA45="Menor"),AND(Y45="Baja",AA45="Moderado"),AND(Y45="Media",AA45="Leve"),AND(Y45="Media",AA45="Menor"),AND(Y45="Media",AA45="Moderado"),AND(Y45="Alta",AA45="Leve"),AND(Y45="Alta",AA45="Menor")),"Moderado",IF(OR(AND(Y45="Muy Baja",AA45="Mayor"),AND(Y45="Baja",AA45="Mayor"),AND(Y45="Media",AA45="Mayor"),AND(Y45="Alta",AA45="Moderado"),AND(Y45="Alta",AA45="Mayor"),AND(Y45="Muy Alta",AA45="Leve"),AND(Y45="Muy Alta",AA45="Menor"),AND(Y45="Muy Alta",AA45="Moderado"),AND(Y45="Muy Alta",AA45="Mayor")),"Alto",IF(OR(AND(Y45="Muy Baja",AA45="Catastrófico"),AND(Y45="Baja",AA45="Catastrófico"),AND(Y45="Media",AA45="Catastrófico"),AND(Y45="Alta",AA45="Catastrófico"),AND(Y45="Muy Alta",AA45="Catastrófico")),"Extremo","")))),"")</f>
        <v/>
      </c>
      <c r="AD45" s="134"/>
      <c r="AE45" s="135"/>
      <c r="AF45" s="136"/>
      <c r="AG45" s="137"/>
      <c r="AH45" s="137"/>
      <c r="AI45" s="135"/>
      <c r="AJ45" s="136"/>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row>
    <row r="46" spans="1:68" ht="151.5" customHeight="1" x14ac:dyDescent="0.3">
      <c r="A46" s="201">
        <v>7</v>
      </c>
      <c r="B46" s="204"/>
      <c r="C46" s="204"/>
      <c r="D46" s="204"/>
      <c r="E46" s="207"/>
      <c r="F46" s="204"/>
      <c r="G46" s="210"/>
      <c r="H46" s="213" t="str">
        <f>IF(G46&lt;=0,"",IF(G46&lt;=2,"Muy Baja",IF(G46&lt;=24,"Baja",IF(G46&lt;=500,"Media",IF(G46&lt;=5000,"Alta","Muy Alta")))))</f>
        <v/>
      </c>
      <c r="I46" s="195" t="str">
        <f>IF(H46="","",IF(H46="Muy Baja",0.2,IF(H46="Baja",0.4,IF(H46="Media",0.6,IF(H46="Alta",0.8,IF(H46="Muy Alta",1,))))))</f>
        <v/>
      </c>
      <c r="J46" s="216"/>
      <c r="K46" s="195">
        <f ca="1">IF(NOT(ISERROR(MATCH(J46,'Tabla Impacto'!$B$221:$B$223,0))),'Tabla Impacto'!$F$223&amp;"Por favor no seleccionar los criterios de impacto(Afectación Económica o presupuestal y Pérdida Reputacional)",J46)</f>
        <v>0</v>
      </c>
      <c r="L46" s="213" t="str">
        <f ca="1">IF(OR(K46='Tabla Impacto'!$C$11,K46='Tabla Impacto'!$D$11),"Leve",IF(OR(K46='Tabla Impacto'!$C$12,K46='Tabla Impacto'!$D$12),"Menor",IF(OR(K46='Tabla Impacto'!$C$13,K46='Tabla Impacto'!$D$13),"Moderado",IF(OR(K46='Tabla Impacto'!$C$14,K46='Tabla Impacto'!$D$14),"Mayor",IF(OR(K46='Tabla Impacto'!$C$15,K46='Tabla Impacto'!$D$15),"Catastrófico","")))))</f>
        <v/>
      </c>
      <c r="M46" s="195" t="str">
        <f ca="1">IF(L46="","",IF(L46="Leve",0.2,IF(L46="Menor",0.4,IF(L46="Moderado",0.6,IF(L46="Mayor",0.8,IF(L46="Catastrófico",1,))))))</f>
        <v/>
      </c>
      <c r="N46" s="198" t="str">
        <f ca="1">IF(OR(AND(H46="Muy Baja",L46="Leve"),AND(H46="Muy Baja",L46="Menor"),AND(H46="Baja",L46="Leve")),"Bajo",IF(OR(AND(H46="Muy baja",L46="Moderado"),AND(H46="Baja",L46="Menor"),AND(H46="Baja",L46="Moderado"),AND(H46="Media",L46="Leve"),AND(H46="Media",L46="Menor"),AND(H46="Media",L46="Moderado"),AND(H46="Alta",L46="Leve"),AND(H46="Alta",L46="Menor")),"Moderado",IF(OR(AND(H46="Muy Baja",L46="Mayor"),AND(H46="Baja",L46="Mayor"),AND(H46="Media",L46="Mayor"),AND(H46="Alta",L46="Moderado"),AND(H46="Alta",L46="Mayor"),AND(H46="Muy Alta",L46="Leve"),AND(H46="Muy Alta",L46="Menor"),AND(H46="Muy Alta",L46="Moderado"),AND(H46="Muy Alta",L46="Mayor")),"Alto",IF(OR(AND(H46="Muy Baja",L46="Catastrófico"),AND(H46="Baja",L46="Catastrófico"),AND(H46="Media",L46="Catastrófico"),AND(H46="Alta",L46="Catastrófico"),AND(H46="Muy Alta",L46="Catastrófico")),"Extremo",""))))</f>
        <v/>
      </c>
      <c r="O46" s="125">
        <v>1</v>
      </c>
      <c r="P46" s="126"/>
      <c r="Q46" s="127" t="str">
        <f>IF(OR(R46="Preventivo",R46="Detectivo"),"Probabilidad",IF(R46="Correctivo","Impacto",""))</f>
        <v/>
      </c>
      <c r="R46" s="128"/>
      <c r="S46" s="128"/>
      <c r="T46" s="129" t="str">
        <f>IF(AND(R46="Preventivo",S46="Automático"),"50%",IF(AND(R46="Preventivo",S46="Manual"),"40%",IF(AND(R46="Detectivo",S46="Automático"),"40%",IF(AND(R46="Detectivo",S46="Manual"),"30%",IF(AND(R46="Correctivo",S46="Automático"),"35%",IF(AND(R46="Correctivo",S46="Manual"),"25%",""))))))</f>
        <v/>
      </c>
      <c r="U46" s="128"/>
      <c r="V46" s="128"/>
      <c r="W46" s="128"/>
      <c r="X46" s="130" t="str">
        <f>IFERROR(IF(Q46="Probabilidad",(I46-(+I46*T46)),IF(Q46="Impacto",I46,"")),"")</f>
        <v/>
      </c>
      <c r="Y46" s="131" t="str">
        <f>IFERROR(IF(X46="","",IF(X46&lt;=0.2,"Muy Baja",IF(X46&lt;=0.4,"Baja",IF(X46&lt;=0.6,"Media",IF(X46&lt;=0.8,"Alta","Muy Alta"))))),"")</f>
        <v/>
      </c>
      <c r="Z46" s="132" t="str">
        <f>+X46</f>
        <v/>
      </c>
      <c r="AA46" s="131" t="str">
        <f>IFERROR(IF(AB46="","",IF(AB46&lt;=0.2,"Leve",IF(AB46&lt;=0.4,"Menor",IF(AB46&lt;=0.6,"Moderado",IF(AB46&lt;=0.8,"Mayor","Catastrófico"))))),"")</f>
        <v/>
      </c>
      <c r="AB46" s="132" t="str">
        <f>IFERROR(IF(Q46="Impacto",(M46-(+M46*T46)),IF(Q46="Probabilidad",M46,"")),"")</f>
        <v/>
      </c>
      <c r="AC46" s="133" t="str">
        <f>IFERROR(IF(OR(AND(Y46="Muy Baja",AA46="Leve"),AND(Y46="Muy Baja",AA46="Menor"),AND(Y46="Baja",AA46="Leve")),"Bajo",IF(OR(AND(Y46="Muy baja",AA46="Moderado"),AND(Y46="Baja",AA46="Menor"),AND(Y46="Baja",AA46="Moderado"),AND(Y46="Media",AA46="Leve"),AND(Y46="Media",AA46="Menor"),AND(Y46="Media",AA46="Moderado"),AND(Y46="Alta",AA46="Leve"),AND(Y46="Alta",AA46="Menor")),"Moderado",IF(OR(AND(Y46="Muy Baja",AA46="Mayor"),AND(Y46="Baja",AA46="Mayor"),AND(Y46="Media",AA46="Mayor"),AND(Y46="Alta",AA46="Moderado"),AND(Y46="Alta",AA46="Mayor"),AND(Y46="Muy Alta",AA46="Leve"),AND(Y46="Muy Alta",AA46="Menor"),AND(Y46="Muy Alta",AA46="Moderado"),AND(Y46="Muy Alta",AA46="Mayor")),"Alto",IF(OR(AND(Y46="Muy Baja",AA46="Catastrófico"),AND(Y46="Baja",AA46="Catastrófico"),AND(Y46="Media",AA46="Catastrófico"),AND(Y46="Alta",AA46="Catastrófico"),AND(Y46="Muy Alta",AA46="Catastrófico")),"Extremo","")))),"")</f>
        <v/>
      </c>
      <c r="AD46" s="134"/>
      <c r="AE46" s="135"/>
      <c r="AF46" s="136"/>
      <c r="AG46" s="137"/>
      <c r="AH46" s="137"/>
      <c r="AI46" s="135"/>
      <c r="AJ46" s="136"/>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row>
    <row r="47" spans="1:68" ht="151.5" customHeight="1" x14ac:dyDescent="0.3">
      <c r="A47" s="202"/>
      <c r="B47" s="205"/>
      <c r="C47" s="205"/>
      <c r="D47" s="205"/>
      <c r="E47" s="208"/>
      <c r="F47" s="205"/>
      <c r="G47" s="211"/>
      <c r="H47" s="214"/>
      <c r="I47" s="196"/>
      <c r="J47" s="217"/>
      <c r="K47" s="196">
        <f t="shared" ref="K47:K51" ca="1" si="47">IF(NOT(ISERROR(MATCH(J47,_xlfn.ANCHORARRAY(E58),0))),I60&amp;"Por favor no seleccionar los criterios de impacto",J47)</f>
        <v>0</v>
      </c>
      <c r="L47" s="214"/>
      <c r="M47" s="196"/>
      <c r="N47" s="199"/>
      <c r="O47" s="125">
        <v>2</v>
      </c>
      <c r="P47" s="126"/>
      <c r="Q47" s="127" t="str">
        <f>IF(OR(R47="Preventivo",R47="Detectivo"),"Probabilidad",IF(R47="Correctivo","Impacto",""))</f>
        <v/>
      </c>
      <c r="R47" s="128"/>
      <c r="S47" s="128"/>
      <c r="T47" s="129" t="str">
        <f t="shared" ref="T47:T51" si="48">IF(AND(R47="Preventivo",S47="Automático"),"50%",IF(AND(R47="Preventivo",S47="Manual"),"40%",IF(AND(R47="Detectivo",S47="Automático"),"40%",IF(AND(R47="Detectivo",S47="Manual"),"30%",IF(AND(R47="Correctivo",S47="Automático"),"35%",IF(AND(R47="Correctivo",S47="Manual"),"25%",""))))))</f>
        <v/>
      </c>
      <c r="U47" s="128"/>
      <c r="V47" s="128"/>
      <c r="W47" s="128"/>
      <c r="X47" s="130" t="str">
        <f>IFERROR(IF(AND(Q46="Probabilidad",Q47="Probabilidad"),(Z46-(+Z46*T47)),IF(Q47="Probabilidad",(I46-(+I46*T47)),IF(Q47="Impacto",Z46,""))),"")</f>
        <v/>
      </c>
      <c r="Y47" s="131" t="str">
        <f t="shared" si="1"/>
        <v/>
      </c>
      <c r="Z47" s="132" t="str">
        <f t="shared" ref="Z47:Z51" si="49">+X47</f>
        <v/>
      </c>
      <c r="AA47" s="131" t="str">
        <f t="shared" si="3"/>
        <v/>
      </c>
      <c r="AB47" s="132" t="str">
        <f>IFERROR(IF(AND(Q46="Impacto",Q47="Impacto"),(AB40-(+AB40*T47)),IF(Q47="Impacto",($M$46-(+$M$46*T47)),IF(Q47="Probabilidad",AB40,""))),"")</f>
        <v/>
      </c>
      <c r="AC47" s="133" t="str">
        <f t="shared" ref="AC47:AC48" si="50">IFERROR(IF(OR(AND(Y47="Muy Baja",AA47="Leve"),AND(Y47="Muy Baja",AA47="Menor"),AND(Y47="Baja",AA47="Leve")),"Bajo",IF(OR(AND(Y47="Muy baja",AA47="Moderado"),AND(Y47="Baja",AA47="Menor"),AND(Y47="Baja",AA47="Moderado"),AND(Y47="Media",AA47="Leve"),AND(Y47="Media",AA47="Menor"),AND(Y47="Media",AA47="Moderado"),AND(Y47="Alta",AA47="Leve"),AND(Y47="Alta",AA47="Menor")),"Moderado",IF(OR(AND(Y47="Muy Baja",AA47="Mayor"),AND(Y47="Baja",AA47="Mayor"),AND(Y47="Media",AA47="Mayor"),AND(Y47="Alta",AA47="Moderado"),AND(Y47="Alta",AA47="Mayor"),AND(Y47="Muy Alta",AA47="Leve"),AND(Y47="Muy Alta",AA47="Menor"),AND(Y47="Muy Alta",AA47="Moderado"),AND(Y47="Muy Alta",AA47="Mayor")),"Alto",IF(OR(AND(Y47="Muy Baja",AA47="Catastrófico"),AND(Y47="Baja",AA47="Catastrófico"),AND(Y47="Media",AA47="Catastrófico"),AND(Y47="Alta",AA47="Catastrófico"),AND(Y47="Muy Alta",AA47="Catastrófico")),"Extremo","")))),"")</f>
        <v/>
      </c>
      <c r="AD47" s="134"/>
      <c r="AE47" s="135"/>
      <c r="AF47" s="136"/>
      <c r="AG47" s="137"/>
      <c r="AH47" s="137"/>
      <c r="AI47" s="135"/>
      <c r="AJ47" s="136"/>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row>
    <row r="48" spans="1:68" ht="151.5" customHeight="1" x14ac:dyDescent="0.3">
      <c r="A48" s="202"/>
      <c r="B48" s="205"/>
      <c r="C48" s="205"/>
      <c r="D48" s="205"/>
      <c r="E48" s="208"/>
      <c r="F48" s="205"/>
      <c r="G48" s="211"/>
      <c r="H48" s="214"/>
      <c r="I48" s="196"/>
      <c r="J48" s="217"/>
      <c r="K48" s="196">
        <f t="shared" ca="1" si="47"/>
        <v>0</v>
      </c>
      <c r="L48" s="214"/>
      <c r="M48" s="196"/>
      <c r="N48" s="199"/>
      <c r="O48" s="125">
        <v>3</v>
      </c>
      <c r="P48" s="138"/>
      <c r="Q48" s="127" t="str">
        <f>IF(OR(R48="Preventivo",R48="Detectivo"),"Probabilidad",IF(R48="Correctivo","Impacto",""))</f>
        <v/>
      </c>
      <c r="R48" s="128"/>
      <c r="S48" s="128"/>
      <c r="T48" s="129" t="str">
        <f t="shared" si="48"/>
        <v/>
      </c>
      <c r="U48" s="128"/>
      <c r="V48" s="128"/>
      <c r="W48" s="128"/>
      <c r="X48" s="130" t="str">
        <f>IFERROR(IF(AND(Q47="Probabilidad",Q48="Probabilidad"),(Z47-(+Z47*T48)),IF(AND(Q47="Impacto",Q48="Probabilidad"),(Z46-(+Z46*T48)),IF(Q48="Impacto",Z47,""))),"")</f>
        <v/>
      </c>
      <c r="Y48" s="131" t="str">
        <f t="shared" si="1"/>
        <v/>
      </c>
      <c r="Z48" s="132" t="str">
        <f t="shared" si="49"/>
        <v/>
      </c>
      <c r="AA48" s="131" t="str">
        <f t="shared" si="3"/>
        <v/>
      </c>
      <c r="AB48" s="132" t="str">
        <f>IFERROR(IF(AND(Q47="Impacto",Q48="Impacto"),(AB47-(+AB47*T48)),IF(AND(Q47="Probabilidad",Q48="Impacto"),(AB46-(+AB46*T48)),IF(Q48="Probabilidad",AB47,""))),"")</f>
        <v/>
      </c>
      <c r="AC48" s="133" t="str">
        <f t="shared" si="50"/>
        <v/>
      </c>
      <c r="AD48" s="134"/>
      <c r="AE48" s="135"/>
      <c r="AF48" s="136"/>
      <c r="AG48" s="137"/>
      <c r="AH48" s="137"/>
      <c r="AI48" s="135"/>
      <c r="AJ48" s="136"/>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row>
    <row r="49" spans="1:68" ht="151.5" customHeight="1" x14ac:dyDescent="0.3">
      <c r="A49" s="202"/>
      <c r="B49" s="205"/>
      <c r="C49" s="205"/>
      <c r="D49" s="205"/>
      <c r="E49" s="208"/>
      <c r="F49" s="205"/>
      <c r="G49" s="211"/>
      <c r="H49" s="214"/>
      <c r="I49" s="196"/>
      <c r="J49" s="217"/>
      <c r="K49" s="196">
        <f t="shared" ca="1" si="47"/>
        <v>0</v>
      </c>
      <c r="L49" s="214"/>
      <c r="M49" s="196"/>
      <c r="N49" s="199"/>
      <c r="O49" s="125">
        <v>4</v>
      </c>
      <c r="P49" s="126"/>
      <c r="Q49" s="127" t="str">
        <f t="shared" ref="Q49:Q51" si="51">IF(OR(R49="Preventivo",R49="Detectivo"),"Probabilidad",IF(R49="Correctivo","Impacto",""))</f>
        <v/>
      </c>
      <c r="R49" s="128"/>
      <c r="S49" s="128"/>
      <c r="T49" s="129" t="str">
        <f t="shared" si="48"/>
        <v/>
      </c>
      <c r="U49" s="128"/>
      <c r="V49" s="128"/>
      <c r="W49" s="128"/>
      <c r="X49" s="130" t="str">
        <f t="shared" ref="X49:X51" si="52">IFERROR(IF(AND(Q48="Probabilidad",Q49="Probabilidad"),(Z48-(+Z48*T49)),IF(AND(Q48="Impacto",Q49="Probabilidad"),(Z47-(+Z47*T49)),IF(Q49="Impacto",Z48,""))),"")</f>
        <v/>
      </c>
      <c r="Y49" s="131" t="str">
        <f t="shared" si="1"/>
        <v/>
      </c>
      <c r="Z49" s="132" t="str">
        <f t="shared" si="49"/>
        <v/>
      </c>
      <c r="AA49" s="131" t="str">
        <f t="shared" si="3"/>
        <v/>
      </c>
      <c r="AB49" s="132" t="str">
        <f t="shared" ref="AB49:AB51" si="53">IFERROR(IF(AND(Q48="Impacto",Q49="Impacto"),(AB48-(+AB48*T49)),IF(AND(Q48="Probabilidad",Q49="Impacto"),(AB47-(+AB47*T49)),IF(Q49="Probabilidad",AB48,""))),"")</f>
        <v/>
      </c>
      <c r="AC49" s="133" t="str">
        <f>IFERROR(IF(OR(AND(Y49="Muy Baja",AA49="Leve"),AND(Y49="Muy Baja",AA49="Menor"),AND(Y49="Baja",AA49="Leve")),"Bajo",IF(OR(AND(Y49="Muy baja",AA49="Moderado"),AND(Y49="Baja",AA49="Menor"),AND(Y49="Baja",AA49="Moderado"),AND(Y49="Media",AA49="Leve"),AND(Y49="Media",AA49="Menor"),AND(Y49="Media",AA49="Moderado"),AND(Y49="Alta",AA49="Leve"),AND(Y49="Alta",AA49="Menor")),"Moderado",IF(OR(AND(Y49="Muy Baja",AA49="Mayor"),AND(Y49="Baja",AA49="Mayor"),AND(Y49="Media",AA49="Mayor"),AND(Y49="Alta",AA49="Moderado"),AND(Y49="Alta",AA49="Mayor"),AND(Y49="Muy Alta",AA49="Leve"),AND(Y49="Muy Alta",AA49="Menor"),AND(Y49="Muy Alta",AA49="Moderado"),AND(Y49="Muy Alta",AA49="Mayor")),"Alto",IF(OR(AND(Y49="Muy Baja",AA49="Catastrófico"),AND(Y49="Baja",AA49="Catastrófico"),AND(Y49="Media",AA49="Catastrófico"),AND(Y49="Alta",AA49="Catastrófico"),AND(Y49="Muy Alta",AA49="Catastrófico")),"Extremo","")))),"")</f>
        <v/>
      </c>
      <c r="AD49" s="134"/>
      <c r="AE49" s="135"/>
      <c r="AF49" s="136"/>
      <c r="AG49" s="137"/>
      <c r="AH49" s="137"/>
      <c r="AI49" s="135"/>
      <c r="AJ49" s="136"/>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row>
    <row r="50" spans="1:68" ht="151.5" customHeight="1" x14ac:dyDescent="0.3">
      <c r="A50" s="202"/>
      <c r="B50" s="205"/>
      <c r="C50" s="205"/>
      <c r="D50" s="205"/>
      <c r="E50" s="208"/>
      <c r="F50" s="205"/>
      <c r="G50" s="211"/>
      <c r="H50" s="214"/>
      <c r="I50" s="196"/>
      <c r="J50" s="217"/>
      <c r="K50" s="196">
        <f t="shared" ca="1" si="47"/>
        <v>0</v>
      </c>
      <c r="L50" s="214"/>
      <c r="M50" s="196"/>
      <c r="N50" s="199"/>
      <c r="O50" s="125">
        <v>5</v>
      </c>
      <c r="P50" s="126"/>
      <c r="Q50" s="127" t="str">
        <f t="shared" si="51"/>
        <v/>
      </c>
      <c r="R50" s="128"/>
      <c r="S50" s="128"/>
      <c r="T50" s="129" t="str">
        <f t="shared" si="48"/>
        <v/>
      </c>
      <c r="U50" s="128"/>
      <c r="V50" s="128"/>
      <c r="W50" s="128"/>
      <c r="X50" s="130" t="str">
        <f t="shared" si="52"/>
        <v/>
      </c>
      <c r="Y50" s="131" t="str">
        <f t="shared" si="1"/>
        <v/>
      </c>
      <c r="Z50" s="132" t="str">
        <f t="shared" si="49"/>
        <v/>
      </c>
      <c r="AA50" s="131" t="str">
        <f t="shared" si="3"/>
        <v/>
      </c>
      <c r="AB50" s="132" t="str">
        <f t="shared" si="53"/>
        <v/>
      </c>
      <c r="AC50" s="133" t="str">
        <f t="shared" ref="AC50:AC51" si="54">IFERROR(IF(OR(AND(Y50="Muy Baja",AA50="Leve"),AND(Y50="Muy Baja",AA50="Menor"),AND(Y50="Baja",AA50="Leve")),"Bajo",IF(OR(AND(Y50="Muy baja",AA50="Moderado"),AND(Y50="Baja",AA50="Menor"),AND(Y50="Baja",AA50="Moderado"),AND(Y50="Media",AA50="Leve"),AND(Y50="Media",AA50="Menor"),AND(Y50="Media",AA50="Moderado"),AND(Y50="Alta",AA50="Leve"),AND(Y50="Alta",AA50="Menor")),"Moderado",IF(OR(AND(Y50="Muy Baja",AA50="Mayor"),AND(Y50="Baja",AA50="Mayor"),AND(Y50="Media",AA50="Mayor"),AND(Y50="Alta",AA50="Moderado"),AND(Y50="Alta",AA50="Mayor"),AND(Y50="Muy Alta",AA50="Leve"),AND(Y50="Muy Alta",AA50="Menor"),AND(Y50="Muy Alta",AA50="Moderado"),AND(Y50="Muy Alta",AA50="Mayor")),"Alto",IF(OR(AND(Y50="Muy Baja",AA50="Catastrófico"),AND(Y50="Baja",AA50="Catastrófico"),AND(Y50="Media",AA50="Catastrófico"),AND(Y50="Alta",AA50="Catastrófico"),AND(Y50="Muy Alta",AA50="Catastrófico")),"Extremo","")))),"")</f>
        <v/>
      </c>
      <c r="AD50" s="134"/>
      <c r="AE50" s="135"/>
      <c r="AF50" s="136"/>
      <c r="AG50" s="137"/>
      <c r="AH50" s="137"/>
      <c r="AI50" s="135"/>
      <c r="AJ50" s="136"/>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row>
    <row r="51" spans="1:68" ht="151.5" customHeight="1" x14ac:dyDescent="0.3">
      <c r="A51" s="203"/>
      <c r="B51" s="206"/>
      <c r="C51" s="206"/>
      <c r="D51" s="206"/>
      <c r="E51" s="209"/>
      <c r="F51" s="206"/>
      <c r="G51" s="212"/>
      <c r="H51" s="215"/>
      <c r="I51" s="197"/>
      <c r="J51" s="218"/>
      <c r="K51" s="197">
        <f t="shared" ca="1" si="47"/>
        <v>0</v>
      </c>
      <c r="L51" s="215"/>
      <c r="M51" s="197"/>
      <c r="N51" s="200"/>
      <c r="O51" s="125">
        <v>6</v>
      </c>
      <c r="P51" s="126"/>
      <c r="Q51" s="127" t="str">
        <f t="shared" si="51"/>
        <v/>
      </c>
      <c r="R51" s="128"/>
      <c r="S51" s="128"/>
      <c r="T51" s="129" t="str">
        <f t="shared" si="48"/>
        <v/>
      </c>
      <c r="U51" s="128"/>
      <c r="V51" s="128"/>
      <c r="W51" s="128"/>
      <c r="X51" s="130" t="str">
        <f t="shared" si="52"/>
        <v/>
      </c>
      <c r="Y51" s="131" t="str">
        <f t="shared" si="1"/>
        <v/>
      </c>
      <c r="Z51" s="132" t="str">
        <f t="shared" si="49"/>
        <v/>
      </c>
      <c r="AA51" s="131" t="str">
        <f t="shared" si="3"/>
        <v/>
      </c>
      <c r="AB51" s="132" t="str">
        <f t="shared" si="53"/>
        <v/>
      </c>
      <c r="AC51" s="133" t="str">
        <f t="shared" si="54"/>
        <v/>
      </c>
      <c r="AD51" s="134"/>
      <c r="AE51" s="135"/>
      <c r="AF51" s="136"/>
      <c r="AG51" s="137"/>
      <c r="AH51" s="137"/>
      <c r="AI51" s="135"/>
      <c r="AJ51" s="136"/>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row>
    <row r="52" spans="1:68" ht="151.5" customHeight="1" x14ac:dyDescent="0.3">
      <c r="A52" s="201">
        <v>8</v>
      </c>
      <c r="B52" s="204"/>
      <c r="C52" s="204"/>
      <c r="D52" s="204"/>
      <c r="E52" s="207"/>
      <c r="F52" s="204"/>
      <c r="G52" s="210"/>
      <c r="H52" s="213" t="str">
        <f>IF(G52&lt;=0,"",IF(G52&lt;=2,"Muy Baja",IF(G52&lt;=24,"Baja",IF(G52&lt;=500,"Media",IF(G52&lt;=5000,"Alta","Muy Alta")))))</f>
        <v/>
      </c>
      <c r="I52" s="195" t="str">
        <f>IF(H52="","",IF(H52="Muy Baja",0.2,IF(H52="Baja",0.4,IF(H52="Media",0.6,IF(H52="Alta",0.8,IF(H52="Muy Alta",1,))))))</f>
        <v/>
      </c>
      <c r="J52" s="216"/>
      <c r="K52" s="195">
        <f ca="1">IF(NOT(ISERROR(MATCH(J52,'Tabla Impacto'!$B$221:$B$223,0))),'Tabla Impacto'!$F$223&amp;"Por favor no seleccionar los criterios de impacto(Afectación Económica o presupuestal y Pérdida Reputacional)",J52)</f>
        <v>0</v>
      </c>
      <c r="L52" s="213" t="str">
        <f ca="1">IF(OR(K52='Tabla Impacto'!$C$11,K52='Tabla Impacto'!$D$11),"Leve",IF(OR(K52='Tabla Impacto'!$C$12,K52='Tabla Impacto'!$D$12),"Menor",IF(OR(K52='Tabla Impacto'!$C$13,K52='Tabla Impacto'!$D$13),"Moderado",IF(OR(K52='Tabla Impacto'!$C$14,K52='Tabla Impacto'!$D$14),"Mayor",IF(OR(K52='Tabla Impacto'!$C$15,K52='Tabla Impacto'!$D$15),"Catastrófico","")))))</f>
        <v/>
      </c>
      <c r="M52" s="195" t="str">
        <f ca="1">IF(L52="","",IF(L52="Leve",0.2,IF(L52="Menor",0.4,IF(L52="Moderado",0.6,IF(L52="Mayor",0.8,IF(L52="Catastrófico",1,))))))</f>
        <v/>
      </c>
      <c r="N52" s="198" t="str">
        <f ca="1">IF(OR(AND(H52="Muy Baja",L52="Leve"),AND(H52="Muy Baja",L52="Menor"),AND(H52="Baja",L52="Leve")),"Bajo",IF(OR(AND(H52="Muy baja",L52="Moderado"),AND(H52="Baja",L52="Menor"),AND(H52="Baja",L52="Moderado"),AND(H52="Media",L52="Leve"),AND(H52="Media",L52="Menor"),AND(H52="Media",L52="Moderado"),AND(H52="Alta",L52="Leve"),AND(H52="Alta",L52="Menor")),"Moderado",IF(OR(AND(H52="Muy Baja",L52="Mayor"),AND(H52="Baja",L52="Mayor"),AND(H52="Media",L52="Mayor"),AND(H52="Alta",L52="Moderado"),AND(H52="Alta",L52="Mayor"),AND(H52="Muy Alta",L52="Leve"),AND(H52="Muy Alta",L52="Menor"),AND(H52="Muy Alta",L52="Moderado"),AND(H52="Muy Alta",L52="Mayor")),"Alto",IF(OR(AND(H52="Muy Baja",L52="Catastrófico"),AND(H52="Baja",L52="Catastrófico"),AND(H52="Media",L52="Catastrófico"),AND(H52="Alta",L52="Catastrófico"),AND(H52="Muy Alta",L52="Catastrófico")),"Extremo",""))))</f>
        <v/>
      </c>
      <c r="O52" s="125">
        <v>1</v>
      </c>
      <c r="P52" s="126"/>
      <c r="Q52" s="127" t="str">
        <f>IF(OR(R52="Preventivo",R52="Detectivo"),"Probabilidad",IF(R52="Correctivo","Impacto",""))</f>
        <v/>
      </c>
      <c r="R52" s="128"/>
      <c r="S52" s="128"/>
      <c r="T52" s="129" t="str">
        <f>IF(AND(R52="Preventivo",S52="Automático"),"50%",IF(AND(R52="Preventivo",S52="Manual"),"40%",IF(AND(R52="Detectivo",S52="Automático"),"40%",IF(AND(R52="Detectivo",S52="Manual"),"30%",IF(AND(R52="Correctivo",S52="Automático"),"35%",IF(AND(R52="Correctivo",S52="Manual"),"25%",""))))))</f>
        <v/>
      </c>
      <c r="U52" s="128"/>
      <c r="V52" s="128"/>
      <c r="W52" s="128"/>
      <c r="X52" s="130" t="str">
        <f>IFERROR(IF(Q52="Probabilidad",(I52-(+I52*T52)),IF(Q52="Impacto",I52,"")),"")</f>
        <v/>
      </c>
      <c r="Y52" s="131" t="str">
        <f>IFERROR(IF(X52="","",IF(X52&lt;=0.2,"Muy Baja",IF(X52&lt;=0.4,"Baja",IF(X52&lt;=0.6,"Media",IF(X52&lt;=0.8,"Alta","Muy Alta"))))),"")</f>
        <v/>
      </c>
      <c r="Z52" s="132" t="str">
        <f>+X52</f>
        <v/>
      </c>
      <c r="AA52" s="131" t="str">
        <f>IFERROR(IF(AB52="","",IF(AB52&lt;=0.2,"Leve",IF(AB52&lt;=0.4,"Menor",IF(AB52&lt;=0.6,"Moderado",IF(AB52&lt;=0.8,"Mayor","Catastrófico"))))),"")</f>
        <v/>
      </c>
      <c r="AB52" s="132" t="str">
        <f>IFERROR(IF(Q52="Impacto",(M52-(+M52*T52)),IF(Q52="Probabilidad",M52,"")),"")</f>
        <v/>
      </c>
      <c r="AC52" s="133" t="str">
        <f>IFERROR(IF(OR(AND(Y52="Muy Baja",AA52="Leve"),AND(Y52="Muy Baja",AA52="Menor"),AND(Y52="Baja",AA52="Leve")),"Bajo",IF(OR(AND(Y52="Muy baja",AA52="Moderado"),AND(Y52="Baja",AA52="Menor"),AND(Y52="Baja",AA52="Moderado"),AND(Y52="Media",AA52="Leve"),AND(Y52="Media",AA52="Menor"),AND(Y52="Media",AA52="Moderado"),AND(Y52="Alta",AA52="Leve"),AND(Y52="Alta",AA52="Menor")),"Moderado",IF(OR(AND(Y52="Muy Baja",AA52="Mayor"),AND(Y52="Baja",AA52="Mayor"),AND(Y52="Media",AA52="Mayor"),AND(Y52="Alta",AA52="Moderado"),AND(Y52="Alta",AA52="Mayor"),AND(Y52="Muy Alta",AA52="Leve"),AND(Y52="Muy Alta",AA52="Menor"),AND(Y52="Muy Alta",AA52="Moderado"),AND(Y52="Muy Alta",AA52="Mayor")),"Alto",IF(OR(AND(Y52="Muy Baja",AA52="Catastrófico"),AND(Y52="Baja",AA52="Catastrófico"),AND(Y52="Media",AA52="Catastrófico"),AND(Y52="Alta",AA52="Catastrófico"),AND(Y52="Muy Alta",AA52="Catastrófico")),"Extremo","")))),"")</f>
        <v/>
      </c>
      <c r="AD52" s="134"/>
      <c r="AE52" s="135"/>
      <c r="AF52" s="136"/>
      <c r="AG52" s="137"/>
      <c r="AH52" s="137"/>
      <c r="AI52" s="135"/>
      <c r="AJ52" s="136"/>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row>
    <row r="53" spans="1:68" ht="151.5" customHeight="1" x14ac:dyDescent="0.3">
      <c r="A53" s="202"/>
      <c r="B53" s="205"/>
      <c r="C53" s="205"/>
      <c r="D53" s="205"/>
      <c r="E53" s="208"/>
      <c r="F53" s="205"/>
      <c r="G53" s="211"/>
      <c r="H53" s="214"/>
      <c r="I53" s="196"/>
      <c r="J53" s="217"/>
      <c r="K53" s="196">
        <f ca="1">IF(NOT(ISERROR(MATCH(J53,_xlfn.ANCHORARRAY(E64),0))),I66&amp;"Por favor no seleccionar los criterios de impacto",J53)</f>
        <v>0</v>
      </c>
      <c r="L53" s="214"/>
      <c r="M53" s="196"/>
      <c r="N53" s="199"/>
      <c r="O53" s="125">
        <v>2</v>
      </c>
      <c r="P53" s="126"/>
      <c r="Q53" s="127" t="str">
        <f>IF(OR(R53="Preventivo",R53="Detectivo"),"Probabilidad",IF(R53="Correctivo","Impacto",""))</f>
        <v/>
      </c>
      <c r="R53" s="128"/>
      <c r="S53" s="128"/>
      <c r="T53" s="129" t="str">
        <f t="shared" ref="T53:T57" si="55">IF(AND(R53="Preventivo",S53="Automático"),"50%",IF(AND(R53="Preventivo",S53="Manual"),"40%",IF(AND(R53="Detectivo",S53="Automático"),"40%",IF(AND(R53="Detectivo",S53="Manual"),"30%",IF(AND(R53="Correctivo",S53="Automático"),"35%",IF(AND(R53="Correctivo",S53="Manual"),"25%",""))))))</f>
        <v/>
      </c>
      <c r="U53" s="128"/>
      <c r="V53" s="128"/>
      <c r="W53" s="128"/>
      <c r="X53" s="130" t="str">
        <f>IFERROR(IF(AND(Q52="Probabilidad",Q53="Probabilidad"),(Z52-(+Z52*T53)),IF(Q53="Probabilidad",(I52-(+I52*T53)),IF(Q53="Impacto",Z52,""))),"")</f>
        <v/>
      </c>
      <c r="Y53" s="131" t="str">
        <f t="shared" si="1"/>
        <v/>
      </c>
      <c r="Z53" s="132" t="str">
        <f t="shared" ref="Z53:Z57" si="56">+X53</f>
        <v/>
      </c>
      <c r="AA53" s="131" t="str">
        <f t="shared" si="3"/>
        <v/>
      </c>
      <c r="AB53" s="132" t="str">
        <f>IFERROR(IF(AND(Q52="Impacto",Q53="Impacto"),(AB46-(+AB46*T53)),IF(Q53="Impacto",($M$52-(+$M$52*T53)),IF(Q53="Probabilidad",AB46,""))),"")</f>
        <v/>
      </c>
      <c r="AC53" s="133" t="str">
        <f t="shared" ref="AC53:AC54" si="57">IFERROR(IF(OR(AND(Y53="Muy Baja",AA53="Leve"),AND(Y53="Muy Baja",AA53="Menor"),AND(Y53="Baja",AA53="Leve")),"Bajo",IF(OR(AND(Y53="Muy baja",AA53="Moderado"),AND(Y53="Baja",AA53="Menor"),AND(Y53="Baja",AA53="Moderado"),AND(Y53="Media",AA53="Leve"),AND(Y53="Media",AA53="Menor"),AND(Y53="Media",AA53="Moderado"),AND(Y53="Alta",AA53="Leve"),AND(Y53="Alta",AA53="Menor")),"Moderado",IF(OR(AND(Y53="Muy Baja",AA53="Mayor"),AND(Y53="Baja",AA53="Mayor"),AND(Y53="Media",AA53="Mayor"),AND(Y53="Alta",AA53="Moderado"),AND(Y53="Alta",AA53="Mayor"),AND(Y53="Muy Alta",AA53="Leve"),AND(Y53="Muy Alta",AA53="Menor"),AND(Y53="Muy Alta",AA53="Moderado"),AND(Y53="Muy Alta",AA53="Mayor")),"Alto",IF(OR(AND(Y53="Muy Baja",AA53="Catastrófico"),AND(Y53="Baja",AA53="Catastrófico"),AND(Y53="Media",AA53="Catastrófico"),AND(Y53="Alta",AA53="Catastrófico"),AND(Y53="Muy Alta",AA53="Catastrófico")),"Extremo","")))),"")</f>
        <v/>
      </c>
      <c r="AD53" s="134"/>
      <c r="AE53" s="135"/>
      <c r="AF53" s="136"/>
      <c r="AG53" s="137"/>
      <c r="AH53" s="137"/>
      <c r="AI53" s="135"/>
      <c r="AJ53" s="136"/>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row>
    <row r="54" spans="1:68" ht="151.5" customHeight="1" x14ac:dyDescent="0.3">
      <c r="A54" s="202"/>
      <c r="B54" s="205"/>
      <c r="C54" s="205"/>
      <c r="D54" s="205"/>
      <c r="E54" s="208"/>
      <c r="F54" s="205"/>
      <c r="G54" s="211"/>
      <c r="H54" s="214"/>
      <c r="I54" s="196"/>
      <c r="J54" s="217"/>
      <c r="K54" s="196">
        <f ca="1">IF(NOT(ISERROR(MATCH(J54,_xlfn.ANCHORARRAY(E65),0))),I67&amp;"Por favor no seleccionar los criterios de impacto",J54)</f>
        <v>0</v>
      </c>
      <c r="L54" s="214"/>
      <c r="M54" s="196"/>
      <c r="N54" s="199"/>
      <c r="O54" s="125">
        <v>3</v>
      </c>
      <c r="P54" s="138"/>
      <c r="Q54" s="127" t="str">
        <f>IF(OR(R54="Preventivo",R54="Detectivo"),"Probabilidad",IF(R54="Correctivo","Impacto",""))</f>
        <v/>
      </c>
      <c r="R54" s="128"/>
      <c r="S54" s="128"/>
      <c r="T54" s="129" t="str">
        <f t="shared" si="55"/>
        <v/>
      </c>
      <c r="U54" s="128"/>
      <c r="V54" s="128"/>
      <c r="W54" s="128"/>
      <c r="X54" s="130" t="str">
        <f>IFERROR(IF(AND(Q53="Probabilidad",Q54="Probabilidad"),(Z53-(+Z53*T54)),IF(AND(Q53="Impacto",Q54="Probabilidad"),(Z52-(+Z52*T54)),IF(Q54="Impacto",Z53,""))),"")</f>
        <v/>
      </c>
      <c r="Y54" s="131" t="str">
        <f t="shared" si="1"/>
        <v/>
      </c>
      <c r="Z54" s="132" t="str">
        <f t="shared" si="56"/>
        <v/>
      </c>
      <c r="AA54" s="131" t="str">
        <f t="shared" si="3"/>
        <v/>
      </c>
      <c r="AB54" s="132" t="str">
        <f>IFERROR(IF(AND(Q53="Impacto",Q54="Impacto"),(AB53-(+AB53*T54)),IF(AND(Q53="Probabilidad",Q54="Impacto"),(AB52-(+AB52*T54)),IF(Q54="Probabilidad",AB53,""))),"")</f>
        <v/>
      </c>
      <c r="AC54" s="133" t="str">
        <f t="shared" si="57"/>
        <v/>
      </c>
      <c r="AD54" s="134"/>
      <c r="AE54" s="135"/>
      <c r="AF54" s="136"/>
      <c r="AG54" s="137"/>
      <c r="AH54" s="137"/>
      <c r="AI54" s="135"/>
      <c r="AJ54" s="136"/>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row>
    <row r="55" spans="1:68" ht="151.5" customHeight="1" x14ac:dyDescent="0.3">
      <c r="A55" s="202"/>
      <c r="B55" s="205"/>
      <c r="C55" s="205"/>
      <c r="D55" s="205"/>
      <c r="E55" s="208"/>
      <c r="F55" s="205"/>
      <c r="G55" s="211"/>
      <c r="H55" s="214"/>
      <c r="I55" s="196"/>
      <c r="J55" s="217"/>
      <c r="K55" s="196">
        <f ca="1">IF(NOT(ISERROR(MATCH(J55,_xlfn.ANCHORARRAY(E66),0))),I68&amp;"Por favor no seleccionar los criterios de impacto",J55)</f>
        <v>0</v>
      </c>
      <c r="L55" s="214"/>
      <c r="M55" s="196"/>
      <c r="N55" s="199"/>
      <c r="O55" s="125">
        <v>4</v>
      </c>
      <c r="P55" s="126"/>
      <c r="Q55" s="127" t="str">
        <f t="shared" ref="Q55:Q57" si="58">IF(OR(R55="Preventivo",R55="Detectivo"),"Probabilidad",IF(R55="Correctivo","Impacto",""))</f>
        <v/>
      </c>
      <c r="R55" s="128"/>
      <c r="S55" s="128"/>
      <c r="T55" s="129" t="str">
        <f t="shared" si="55"/>
        <v/>
      </c>
      <c r="U55" s="128"/>
      <c r="V55" s="128"/>
      <c r="W55" s="128"/>
      <c r="X55" s="130" t="str">
        <f t="shared" ref="X55:X57" si="59">IFERROR(IF(AND(Q54="Probabilidad",Q55="Probabilidad"),(Z54-(+Z54*T55)),IF(AND(Q54="Impacto",Q55="Probabilidad"),(Z53-(+Z53*T55)),IF(Q55="Impacto",Z54,""))),"")</f>
        <v/>
      </c>
      <c r="Y55" s="131" t="str">
        <f t="shared" si="1"/>
        <v/>
      </c>
      <c r="Z55" s="132" t="str">
        <f t="shared" si="56"/>
        <v/>
      </c>
      <c r="AA55" s="131" t="str">
        <f t="shared" si="3"/>
        <v/>
      </c>
      <c r="AB55" s="132" t="str">
        <f t="shared" ref="AB55:AB57" si="60">IFERROR(IF(AND(Q54="Impacto",Q55="Impacto"),(AB54-(+AB54*T55)),IF(AND(Q54="Probabilidad",Q55="Impacto"),(AB53-(+AB53*T55)),IF(Q55="Probabilidad",AB54,""))),"")</f>
        <v/>
      </c>
      <c r="AC55" s="133" t="str">
        <f>IFERROR(IF(OR(AND(Y55="Muy Baja",AA55="Leve"),AND(Y55="Muy Baja",AA55="Menor"),AND(Y55="Baja",AA55="Leve")),"Bajo",IF(OR(AND(Y55="Muy baja",AA55="Moderado"),AND(Y55="Baja",AA55="Menor"),AND(Y55="Baja",AA55="Moderado"),AND(Y55="Media",AA55="Leve"),AND(Y55="Media",AA55="Menor"),AND(Y55="Media",AA55="Moderado"),AND(Y55="Alta",AA55="Leve"),AND(Y55="Alta",AA55="Menor")),"Moderado",IF(OR(AND(Y55="Muy Baja",AA55="Mayor"),AND(Y55="Baja",AA55="Mayor"),AND(Y55="Media",AA55="Mayor"),AND(Y55="Alta",AA55="Moderado"),AND(Y55="Alta",AA55="Mayor"),AND(Y55="Muy Alta",AA55="Leve"),AND(Y55="Muy Alta",AA55="Menor"),AND(Y55="Muy Alta",AA55="Moderado"),AND(Y55="Muy Alta",AA55="Mayor")),"Alto",IF(OR(AND(Y55="Muy Baja",AA55="Catastrófico"),AND(Y55="Baja",AA55="Catastrófico"),AND(Y55="Media",AA55="Catastrófico"),AND(Y55="Alta",AA55="Catastrófico"),AND(Y55="Muy Alta",AA55="Catastrófico")),"Extremo","")))),"")</f>
        <v/>
      </c>
      <c r="AD55" s="134"/>
      <c r="AE55" s="135"/>
      <c r="AF55" s="136"/>
      <c r="AG55" s="137"/>
      <c r="AH55" s="137"/>
      <c r="AI55" s="135"/>
      <c r="AJ55" s="136"/>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row>
    <row r="56" spans="1:68" ht="151.5" customHeight="1" x14ac:dyDescent="0.3">
      <c r="A56" s="202"/>
      <c r="B56" s="205"/>
      <c r="C56" s="205"/>
      <c r="D56" s="205"/>
      <c r="E56" s="208"/>
      <c r="F56" s="205"/>
      <c r="G56" s="211"/>
      <c r="H56" s="214"/>
      <c r="I56" s="196"/>
      <c r="J56" s="217"/>
      <c r="K56" s="196">
        <f ca="1">IF(NOT(ISERROR(MATCH(J56,_xlfn.ANCHORARRAY(E67),0))),I69&amp;"Por favor no seleccionar los criterios de impacto",J56)</f>
        <v>0</v>
      </c>
      <c r="L56" s="214"/>
      <c r="M56" s="196"/>
      <c r="N56" s="199"/>
      <c r="O56" s="125">
        <v>5</v>
      </c>
      <c r="P56" s="126"/>
      <c r="Q56" s="127" t="str">
        <f t="shared" si="58"/>
        <v/>
      </c>
      <c r="R56" s="128"/>
      <c r="S56" s="128"/>
      <c r="T56" s="129" t="str">
        <f t="shared" si="55"/>
        <v/>
      </c>
      <c r="U56" s="128"/>
      <c r="V56" s="128"/>
      <c r="W56" s="128"/>
      <c r="X56" s="130" t="str">
        <f t="shared" si="59"/>
        <v/>
      </c>
      <c r="Y56" s="131" t="str">
        <f t="shared" si="1"/>
        <v/>
      </c>
      <c r="Z56" s="132" t="str">
        <f t="shared" si="56"/>
        <v/>
      </c>
      <c r="AA56" s="131" t="str">
        <f t="shared" si="3"/>
        <v/>
      </c>
      <c r="AB56" s="132" t="str">
        <f t="shared" si="60"/>
        <v/>
      </c>
      <c r="AC56" s="133" t="str">
        <f t="shared" ref="AC56:AC57" si="61">IFERROR(IF(OR(AND(Y56="Muy Baja",AA56="Leve"),AND(Y56="Muy Baja",AA56="Menor"),AND(Y56="Baja",AA56="Leve")),"Bajo",IF(OR(AND(Y56="Muy baja",AA56="Moderado"),AND(Y56="Baja",AA56="Menor"),AND(Y56="Baja",AA56="Moderado"),AND(Y56="Media",AA56="Leve"),AND(Y56="Media",AA56="Menor"),AND(Y56="Media",AA56="Moderado"),AND(Y56="Alta",AA56="Leve"),AND(Y56="Alta",AA56="Menor")),"Moderado",IF(OR(AND(Y56="Muy Baja",AA56="Mayor"),AND(Y56="Baja",AA56="Mayor"),AND(Y56="Media",AA56="Mayor"),AND(Y56="Alta",AA56="Moderado"),AND(Y56="Alta",AA56="Mayor"),AND(Y56="Muy Alta",AA56="Leve"),AND(Y56="Muy Alta",AA56="Menor"),AND(Y56="Muy Alta",AA56="Moderado"),AND(Y56="Muy Alta",AA56="Mayor")),"Alto",IF(OR(AND(Y56="Muy Baja",AA56="Catastrófico"),AND(Y56="Baja",AA56="Catastrófico"),AND(Y56="Media",AA56="Catastrófico"),AND(Y56="Alta",AA56="Catastrófico"),AND(Y56="Muy Alta",AA56="Catastrófico")),"Extremo","")))),"")</f>
        <v/>
      </c>
      <c r="AD56" s="134"/>
      <c r="AE56" s="135"/>
      <c r="AF56" s="136"/>
      <c r="AG56" s="137"/>
      <c r="AH56" s="137"/>
      <c r="AI56" s="135"/>
      <c r="AJ56" s="136"/>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row>
    <row r="57" spans="1:68" ht="151.5" customHeight="1" x14ac:dyDescent="0.3">
      <c r="A57" s="203"/>
      <c r="B57" s="206"/>
      <c r="C57" s="206"/>
      <c r="D57" s="206"/>
      <c r="E57" s="209"/>
      <c r="F57" s="206"/>
      <c r="G57" s="212"/>
      <c r="H57" s="215"/>
      <c r="I57" s="197"/>
      <c r="J57" s="218"/>
      <c r="K57" s="197">
        <f ca="1">IF(NOT(ISERROR(MATCH(J57,_xlfn.ANCHORARRAY(E68),0))),I70&amp;"Por favor no seleccionar los criterios de impacto",J57)</f>
        <v>0</v>
      </c>
      <c r="L57" s="215"/>
      <c r="M57" s="197"/>
      <c r="N57" s="200"/>
      <c r="O57" s="125">
        <v>6</v>
      </c>
      <c r="P57" s="126"/>
      <c r="Q57" s="127" t="str">
        <f t="shared" si="58"/>
        <v/>
      </c>
      <c r="R57" s="128"/>
      <c r="S57" s="128"/>
      <c r="T57" s="129" t="str">
        <f t="shared" si="55"/>
        <v/>
      </c>
      <c r="U57" s="128"/>
      <c r="V57" s="128"/>
      <c r="W57" s="128"/>
      <c r="X57" s="130" t="str">
        <f t="shared" si="59"/>
        <v/>
      </c>
      <c r="Y57" s="131" t="str">
        <f t="shared" si="1"/>
        <v/>
      </c>
      <c r="Z57" s="132" t="str">
        <f t="shared" si="56"/>
        <v/>
      </c>
      <c r="AA57" s="131" t="str">
        <f t="shared" si="3"/>
        <v/>
      </c>
      <c r="AB57" s="132" t="str">
        <f t="shared" si="60"/>
        <v/>
      </c>
      <c r="AC57" s="133" t="str">
        <f t="shared" si="61"/>
        <v/>
      </c>
      <c r="AD57" s="134"/>
      <c r="AE57" s="135"/>
      <c r="AF57" s="136"/>
      <c r="AG57" s="137"/>
      <c r="AH57" s="137"/>
      <c r="AI57" s="135"/>
      <c r="AJ57" s="136"/>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row>
    <row r="58" spans="1:68" ht="151.5" customHeight="1" x14ac:dyDescent="0.3">
      <c r="A58" s="201">
        <v>9</v>
      </c>
      <c r="B58" s="204"/>
      <c r="C58" s="204"/>
      <c r="D58" s="204"/>
      <c r="E58" s="207"/>
      <c r="F58" s="204"/>
      <c r="G58" s="210"/>
      <c r="H58" s="213" t="str">
        <f>IF(G58&lt;=0,"",IF(G58&lt;=2,"Muy Baja",IF(G58&lt;=24,"Baja",IF(G58&lt;=500,"Media",IF(G58&lt;=5000,"Alta","Muy Alta")))))</f>
        <v/>
      </c>
      <c r="I58" s="195" t="str">
        <f>IF(H58="","",IF(H58="Muy Baja",0.2,IF(H58="Baja",0.4,IF(H58="Media",0.6,IF(H58="Alta",0.8,IF(H58="Muy Alta",1,))))))</f>
        <v/>
      </c>
      <c r="J58" s="216"/>
      <c r="K58" s="195">
        <f ca="1">IF(NOT(ISERROR(MATCH(J58,'Tabla Impacto'!$B$221:$B$223,0))),'Tabla Impacto'!$F$223&amp;"Por favor no seleccionar los criterios de impacto(Afectación Económica o presupuestal y Pérdida Reputacional)",J58)</f>
        <v>0</v>
      </c>
      <c r="L58" s="213" t="str">
        <f ca="1">IF(OR(K58='Tabla Impacto'!$C$11,K58='Tabla Impacto'!$D$11),"Leve",IF(OR(K58='Tabla Impacto'!$C$12,K58='Tabla Impacto'!$D$12),"Menor",IF(OR(K58='Tabla Impacto'!$C$13,K58='Tabla Impacto'!$D$13),"Moderado",IF(OR(K58='Tabla Impacto'!$C$14,K58='Tabla Impacto'!$D$14),"Mayor",IF(OR(K58='Tabla Impacto'!$C$15,K58='Tabla Impacto'!$D$15),"Catastrófico","")))))</f>
        <v/>
      </c>
      <c r="M58" s="195" t="str">
        <f ca="1">IF(L58="","",IF(L58="Leve",0.2,IF(L58="Menor",0.4,IF(L58="Moderado",0.6,IF(L58="Mayor",0.8,IF(L58="Catastrófico",1,))))))</f>
        <v/>
      </c>
      <c r="N58" s="198" t="str">
        <f ca="1">IF(OR(AND(H58="Muy Baja",L58="Leve"),AND(H58="Muy Baja",L58="Menor"),AND(H58="Baja",L58="Leve")),"Bajo",IF(OR(AND(H58="Muy baja",L58="Moderado"),AND(H58="Baja",L58="Menor"),AND(H58="Baja",L58="Moderado"),AND(H58="Media",L58="Leve"),AND(H58="Media",L58="Menor"),AND(H58="Media",L58="Moderado"),AND(H58="Alta",L58="Leve"),AND(H58="Alta",L58="Menor")),"Moderado",IF(OR(AND(H58="Muy Baja",L58="Mayor"),AND(H58="Baja",L58="Mayor"),AND(H58="Media",L58="Mayor"),AND(H58="Alta",L58="Moderado"),AND(H58="Alta",L58="Mayor"),AND(H58="Muy Alta",L58="Leve"),AND(H58="Muy Alta",L58="Menor"),AND(H58="Muy Alta",L58="Moderado"),AND(H58="Muy Alta",L58="Mayor")),"Alto",IF(OR(AND(H58="Muy Baja",L58="Catastrófico"),AND(H58="Baja",L58="Catastrófico"),AND(H58="Media",L58="Catastrófico"),AND(H58="Alta",L58="Catastrófico"),AND(H58="Muy Alta",L58="Catastrófico")),"Extremo",""))))</f>
        <v/>
      </c>
      <c r="O58" s="125">
        <v>1</v>
      </c>
      <c r="P58" s="126"/>
      <c r="Q58" s="127" t="str">
        <f>IF(OR(R58="Preventivo",R58="Detectivo"),"Probabilidad",IF(R58="Correctivo","Impacto",""))</f>
        <v/>
      </c>
      <c r="R58" s="128"/>
      <c r="S58" s="128"/>
      <c r="T58" s="129" t="str">
        <f>IF(AND(R58="Preventivo",S58="Automático"),"50%",IF(AND(R58="Preventivo",S58="Manual"),"40%",IF(AND(R58="Detectivo",S58="Automático"),"40%",IF(AND(R58="Detectivo",S58="Manual"),"30%",IF(AND(R58="Correctivo",S58="Automático"),"35%",IF(AND(R58="Correctivo",S58="Manual"),"25%",""))))))</f>
        <v/>
      </c>
      <c r="U58" s="128"/>
      <c r="V58" s="128"/>
      <c r="W58" s="128"/>
      <c r="X58" s="130" t="str">
        <f>IFERROR(IF(Q58="Probabilidad",(I58-(+I58*T58)),IF(Q58="Impacto",I58,"")),"")</f>
        <v/>
      </c>
      <c r="Y58" s="131" t="str">
        <f>IFERROR(IF(X58="","",IF(X58&lt;=0.2,"Muy Baja",IF(X58&lt;=0.4,"Baja",IF(X58&lt;=0.6,"Media",IF(X58&lt;=0.8,"Alta","Muy Alta"))))),"")</f>
        <v/>
      </c>
      <c r="Z58" s="132" t="str">
        <f>+X58</f>
        <v/>
      </c>
      <c r="AA58" s="131" t="str">
        <f>IFERROR(IF(AB58="","",IF(AB58&lt;=0.2,"Leve",IF(AB58&lt;=0.4,"Menor",IF(AB58&lt;=0.6,"Moderado",IF(AB58&lt;=0.8,"Mayor","Catastrófico"))))),"")</f>
        <v/>
      </c>
      <c r="AB58" s="132" t="str">
        <f>IFERROR(IF(Q58="Impacto",(M58-(+M58*T58)),IF(Q58="Probabilidad",M58,"")),"")</f>
        <v/>
      </c>
      <c r="AC58" s="133" t="str">
        <f>IFERROR(IF(OR(AND(Y58="Muy Baja",AA58="Leve"),AND(Y58="Muy Baja",AA58="Menor"),AND(Y58="Baja",AA58="Leve")),"Bajo",IF(OR(AND(Y58="Muy baja",AA58="Moderado"),AND(Y58="Baja",AA58="Menor"),AND(Y58="Baja",AA58="Moderado"),AND(Y58="Media",AA58="Leve"),AND(Y58="Media",AA58="Menor"),AND(Y58="Media",AA58="Moderado"),AND(Y58="Alta",AA58="Leve"),AND(Y58="Alta",AA58="Menor")),"Moderado",IF(OR(AND(Y58="Muy Baja",AA58="Mayor"),AND(Y58="Baja",AA58="Mayor"),AND(Y58="Media",AA58="Mayor"),AND(Y58="Alta",AA58="Moderado"),AND(Y58="Alta",AA58="Mayor"),AND(Y58="Muy Alta",AA58="Leve"),AND(Y58="Muy Alta",AA58="Menor"),AND(Y58="Muy Alta",AA58="Moderado"),AND(Y58="Muy Alta",AA58="Mayor")),"Alto",IF(OR(AND(Y58="Muy Baja",AA58="Catastrófico"),AND(Y58="Baja",AA58="Catastrófico"),AND(Y58="Media",AA58="Catastrófico"),AND(Y58="Alta",AA58="Catastrófico"),AND(Y58="Muy Alta",AA58="Catastrófico")),"Extremo","")))),"")</f>
        <v/>
      </c>
      <c r="AD58" s="134"/>
      <c r="AE58" s="135"/>
      <c r="AF58" s="136"/>
      <c r="AG58" s="137"/>
      <c r="AH58" s="137"/>
      <c r="AI58" s="135"/>
      <c r="AJ58" s="136"/>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row>
    <row r="59" spans="1:68" ht="151.5" customHeight="1" x14ac:dyDescent="0.3">
      <c r="A59" s="202"/>
      <c r="B59" s="205"/>
      <c r="C59" s="205"/>
      <c r="D59" s="205"/>
      <c r="E59" s="208"/>
      <c r="F59" s="205"/>
      <c r="G59" s="211"/>
      <c r="H59" s="214"/>
      <c r="I59" s="196"/>
      <c r="J59" s="217"/>
      <c r="K59" s="196">
        <f ca="1">IF(NOT(ISERROR(MATCH(J59,_xlfn.ANCHORARRAY(E70),0))),I72&amp;"Por favor no seleccionar los criterios de impacto",J59)</f>
        <v>0</v>
      </c>
      <c r="L59" s="214"/>
      <c r="M59" s="196"/>
      <c r="N59" s="199"/>
      <c r="O59" s="125">
        <v>2</v>
      </c>
      <c r="P59" s="126"/>
      <c r="Q59" s="127" t="str">
        <f>IF(OR(R59="Preventivo",R59="Detectivo"),"Probabilidad",IF(R59="Correctivo","Impacto",""))</f>
        <v/>
      </c>
      <c r="R59" s="128"/>
      <c r="S59" s="128"/>
      <c r="T59" s="129" t="str">
        <f t="shared" ref="T59:T63" si="62">IF(AND(R59="Preventivo",S59="Automático"),"50%",IF(AND(R59="Preventivo",S59="Manual"),"40%",IF(AND(R59="Detectivo",S59="Automático"),"40%",IF(AND(R59="Detectivo",S59="Manual"),"30%",IF(AND(R59="Correctivo",S59="Automático"),"35%",IF(AND(R59="Correctivo",S59="Manual"),"25%",""))))))</f>
        <v/>
      </c>
      <c r="U59" s="128"/>
      <c r="V59" s="128"/>
      <c r="W59" s="128"/>
      <c r="X59" s="130" t="str">
        <f>IFERROR(IF(AND(Q58="Probabilidad",Q59="Probabilidad"),(Z58-(+Z58*T59)),IF(Q59="Probabilidad",(I58-(+I58*T59)),IF(Q59="Impacto",Z58,""))),"")</f>
        <v/>
      </c>
      <c r="Y59" s="131" t="str">
        <f t="shared" si="1"/>
        <v/>
      </c>
      <c r="Z59" s="132" t="str">
        <f t="shared" ref="Z59:Z63" si="63">+X59</f>
        <v/>
      </c>
      <c r="AA59" s="131" t="str">
        <f t="shared" si="3"/>
        <v/>
      </c>
      <c r="AB59" s="132" t="str">
        <f>IFERROR(IF(AND(Q58="Impacto",Q59="Impacto"),(AB52-(+AB52*T59)),IF(Q59="Impacto",($M$58-(+$M$58*T59)),IF(Q59="Probabilidad",AB52,""))),"")</f>
        <v/>
      </c>
      <c r="AC59" s="133" t="str">
        <f t="shared" ref="AC59:AC60" si="64">IFERROR(IF(OR(AND(Y59="Muy Baja",AA59="Leve"),AND(Y59="Muy Baja",AA59="Menor"),AND(Y59="Baja",AA59="Leve")),"Bajo",IF(OR(AND(Y59="Muy baja",AA59="Moderado"),AND(Y59="Baja",AA59="Menor"),AND(Y59="Baja",AA59="Moderado"),AND(Y59="Media",AA59="Leve"),AND(Y59="Media",AA59="Menor"),AND(Y59="Media",AA59="Moderado"),AND(Y59="Alta",AA59="Leve"),AND(Y59="Alta",AA59="Menor")),"Moderado",IF(OR(AND(Y59="Muy Baja",AA59="Mayor"),AND(Y59="Baja",AA59="Mayor"),AND(Y59="Media",AA59="Mayor"),AND(Y59="Alta",AA59="Moderado"),AND(Y59="Alta",AA59="Mayor"),AND(Y59="Muy Alta",AA59="Leve"),AND(Y59="Muy Alta",AA59="Menor"),AND(Y59="Muy Alta",AA59="Moderado"),AND(Y59="Muy Alta",AA59="Mayor")),"Alto",IF(OR(AND(Y59="Muy Baja",AA59="Catastrófico"),AND(Y59="Baja",AA59="Catastrófico"),AND(Y59="Media",AA59="Catastrófico"),AND(Y59="Alta",AA59="Catastrófico"),AND(Y59="Muy Alta",AA59="Catastrófico")),"Extremo","")))),"")</f>
        <v/>
      </c>
      <c r="AD59" s="134"/>
      <c r="AE59" s="135"/>
      <c r="AF59" s="136"/>
      <c r="AG59" s="137"/>
      <c r="AH59" s="137"/>
      <c r="AI59" s="135"/>
      <c r="AJ59" s="136"/>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row>
    <row r="60" spans="1:68" ht="151.5" customHeight="1" x14ac:dyDescent="0.3">
      <c r="A60" s="202"/>
      <c r="B60" s="205"/>
      <c r="C60" s="205"/>
      <c r="D60" s="205"/>
      <c r="E60" s="208"/>
      <c r="F60" s="205"/>
      <c r="G60" s="211"/>
      <c r="H60" s="214"/>
      <c r="I60" s="196"/>
      <c r="J60" s="217"/>
      <c r="K60" s="196">
        <f ca="1">IF(NOT(ISERROR(MATCH(J60,_xlfn.ANCHORARRAY(E71),0))),I73&amp;"Por favor no seleccionar los criterios de impacto",J60)</f>
        <v>0</v>
      </c>
      <c r="L60" s="214"/>
      <c r="M60" s="196"/>
      <c r="N60" s="199"/>
      <c r="O60" s="125">
        <v>3</v>
      </c>
      <c r="P60" s="138"/>
      <c r="Q60" s="127" t="str">
        <f>IF(OR(R60="Preventivo",R60="Detectivo"),"Probabilidad",IF(R60="Correctivo","Impacto",""))</f>
        <v/>
      </c>
      <c r="R60" s="128"/>
      <c r="S60" s="128"/>
      <c r="T60" s="129" t="str">
        <f t="shared" si="62"/>
        <v/>
      </c>
      <c r="U60" s="128"/>
      <c r="V60" s="128"/>
      <c r="W60" s="128"/>
      <c r="X60" s="130" t="str">
        <f>IFERROR(IF(AND(Q59="Probabilidad",Q60="Probabilidad"),(Z59-(+Z59*T60)),IF(AND(Q59="Impacto",Q60="Probabilidad"),(Z58-(+Z58*T60)),IF(Q60="Impacto",Z59,""))),"")</f>
        <v/>
      </c>
      <c r="Y60" s="131" t="str">
        <f t="shared" si="1"/>
        <v/>
      </c>
      <c r="Z60" s="132" t="str">
        <f t="shared" si="63"/>
        <v/>
      </c>
      <c r="AA60" s="131" t="str">
        <f t="shared" si="3"/>
        <v/>
      </c>
      <c r="AB60" s="132" t="str">
        <f>IFERROR(IF(AND(Q59="Impacto",Q60="Impacto"),(AB59-(+AB59*T60)),IF(AND(Q59="Probabilidad",Q60="Impacto"),(AB58-(+AB58*T60)),IF(Q60="Probabilidad",AB59,""))),"")</f>
        <v/>
      </c>
      <c r="AC60" s="133" t="str">
        <f t="shared" si="64"/>
        <v/>
      </c>
      <c r="AD60" s="134"/>
      <c r="AE60" s="135"/>
      <c r="AF60" s="136"/>
      <c r="AG60" s="137"/>
      <c r="AH60" s="137"/>
      <c r="AI60" s="135"/>
      <c r="AJ60" s="136"/>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row>
    <row r="61" spans="1:68" ht="151.5" customHeight="1" x14ac:dyDescent="0.3">
      <c r="A61" s="202"/>
      <c r="B61" s="205"/>
      <c r="C61" s="205"/>
      <c r="D61" s="205"/>
      <c r="E61" s="208"/>
      <c r="F61" s="205"/>
      <c r="G61" s="211"/>
      <c r="H61" s="214"/>
      <c r="I61" s="196"/>
      <c r="J61" s="217"/>
      <c r="K61" s="196">
        <f ca="1">IF(NOT(ISERROR(MATCH(J61,_xlfn.ANCHORARRAY(E72),0))),I74&amp;"Por favor no seleccionar los criterios de impacto",J61)</f>
        <v>0</v>
      </c>
      <c r="L61" s="214"/>
      <c r="M61" s="196"/>
      <c r="N61" s="199"/>
      <c r="O61" s="125">
        <v>4</v>
      </c>
      <c r="P61" s="126"/>
      <c r="Q61" s="127" t="str">
        <f t="shared" ref="Q61:Q63" si="65">IF(OR(R61="Preventivo",R61="Detectivo"),"Probabilidad",IF(R61="Correctivo","Impacto",""))</f>
        <v/>
      </c>
      <c r="R61" s="128"/>
      <c r="S61" s="128"/>
      <c r="T61" s="129" t="str">
        <f t="shared" si="62"/>
        <v/>
      </c>
      <c r="U61" s="128"/>
      <c r="V61" s="128"/>
      <c r="W61" s="128"/>
      <c r="X61" s="130" t="str">
        <f t="shared" ref="X61:X63" si="66">IFERROR(IF(AND(Q60="Probabilidad",Q61="Probabilidad"),(Z60-(+Z60*T61)),IF(AND(Q60="Impacto",Q61="Probabilidad"),(Z59-(+Z59*T61)),IF(Q61="Impacto",Z60,""))),"")</f>
        <v/>
      </c>
      <c r="Y61" s="131" t="str">
        <f t="shared" si="1"/>
        <v/>
      </c>
      <c r="Z61" s="132" t="str">
        <f t="shared" si="63"/>
        <v/>
      </c>
      <c r="AA61" s="131" t="str">
        <f t="shared" si="3"/>
        <v/>
      </c>
      <c r="AB61" s="132" t="str">
        <f t="shared" ref="AB61:AB63" si="67">IFERROR(IF(AND(Q60="Impacto",Q61="Impacto"),(AB60-(+AB60*T61)),IF(AND(Q60="Probabilidad",Q61="Impacto"),(AB59-(+AB59*T61)),IF(Q61="Probabilidad",AB60,""))),"")</f>
        <v/>
      </c>
      <c r="AC61" s="133" t="str">
        <f>IFERROR(IF(OR(AND(Y61="Muy Baja",AA61="Leve"),AND(Y61="Muy Baja",AA61="Menor"),AND(Y61="Baja",AA61="Leve")),"Bajo",IF(OR(AND(Y61="Muy baja",AA61="Moderado"),AND(Y61="Baja",AA61="Menor"),AND(Y61="Baja",AA61="Moderado"),AND(Y61="Media",AA61="Leve"),AND(Y61="Media",AA61="Menor"),AND(Y61="Media",AA61="Moderado"),AND(Y61="Alta",AA61="Leve"),AND(Y61="Alta",AA61="Menor")),"Moderado",IF(OR(AND(Y61="Muy Baja",AA61="Mayor"),AND(Y61="Baja",AA61="Mayor"),AND(Y61="Media",AA61="Mayor"),AND(Y61="Alta",AA61="Moderado"),AND(Y61="Alta",AA61="Mayor"),AND(Y61="Muy Alta",AA61="Leve"),AND(Y61="Muy Alta",AA61="Menor"),AND(Y61="Muy Alta",AA61="Moderado"),AND(Y61="Muy Alta",AA61="Mayor")),"Alto",IF(OR(AND(Y61="Muy Baja",AA61="Catastrófico"),AND(Y61="Baja",AA61="Catastrófico"),AND(Y61="Media",AA61="Catastrófico"),AND(Y61="Alta",AA61="Catastrófico"),AND(Y61="Muy Alta",AA61="Catastrófico")),"Extremo","")))),"")</f>
        <v/>
      </c>
      <c r="AD61" s="134"/>
      <c r="AE61" s="135"/>
      <c r="AF61" s="136"/>
      <c r="AG61" s="137"/>
      <c r="AH61" s="137"/>
      <c r="AI61" s="135"/>
      <c r="AJ61" s="136"/>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row>
    <row r="62" spans="1:68" ht="151.5" customHeight="1" x14ac:dyDescent="0.3">
      <c r="A62" s="202"/>
      <c r="B62" s="205"/>
      <c r="C62" s="205"/>
      <c r="D62" s="205"/>
      <c r="E62" s="208"/>
      <c r="F62" s="205"/>
      <c r="G62" s="211"/>
      <c r="H62" s="214"/>
      <c r="I62" s="196"/>
      <c r="J62" s="217"/>
      <c r="K62" s="196">
        <f ca="1">IF(NOT(ISERROR(MATCH(J62,_xlfn.ANCHORARRAY(E73),0))),I75&amp;"Por favor no seleccionar los criterios de impacto",J62)</f>
        <v>0</v>
      </c>
      <c r="L62" s="214"/>
      <c r="M62" s="196"/>
      <c r="N62" s="199"/>
      <c r="O62" s="125">
        <v>5</v>
      </c>
      <c r="P62" s="126"/>
      <c r="Q62" s="127" t="str">
        <f t="shared" si="65"/>
        <v/>
      </c>
      <c r="R62" s="128"/>
      <c r="S62" s="128"/>
      <c r="T62" s="129" t="str">
        <f t="shared" si="62"/>
        <v/>
      </c>
      <c r="U62" s="128"/>
      <c r="V62" s="128"/>
      <c r="W62" s="128"/>
      <c r="X62" s="130" t="str">
        <f t="shared" si="66"/>
        <v/>
      </c>
      <c r="Y62" s="131" t="str">
        <f t="shared" si="1"/>
        <v/>
      </c>
      <c r="Z62" s="132" t="str">
        <f t="shared" si="63"/>
        <v/>
      </c>
      <c r="AA62" s="131" t="str">
        <f t="shared" si="3"/>
        <v/>
      </c>
      <c r="AB62" s="132" t="str">
        <f t="shared" si="67"/>
        <v/>
      </c>
      <c r="AC62" s="133" t="str">
        <f t="shared" ref="AC62:AC63" si="68">IFERROR(IF(OR(AND(Y62="Muy Baja",AA62="Leve"),AND(Y62="Muy Baja",AA62="Menor"),AND(Y62="Baja",AA62="Leve")),"Bajo",IF(OR(AND(Y62="Muy baja",AA62="Moderado"),AND(Y62="Baja",AA62="Menor"),AND(Y62="Baja",AA62="Moderado"),AND(Y62="Media",AA62="Leve"),AND(Y62="Media",AA62="Menor"),AND(Y62="Media",AA62="Moderado"),AND(Y62="Alta",AA62="Leve"),AND(Y62="Alta",AA62="Menor")),"Moderado",IF(OR(AND(Y62="Muy Baja",AA62="Mayor"),AND(Y62="Baja",AA62="Mayor"),AND(Y62="Media",AA62="Mayor"),AND(Y62="Alta",AA62="Moderado"),AND(Y62="Alta",AA62="Mayor"),AND(Y62="Muy Alta",AA62="Leve"),AND(Y62="Muy Alta",AA62="Menor"),AND(Y62="Muy Alta",AA62="Moderado"),AND(Y62="Muy Alta",AA62="Mayor")),"Alto",IF(OR(AND(Y62="Muy Baja",AA62="Catastrófico"),AND(Y62="Baja",AA62="Catastrófico"),AND(Y62="Media",AA62="Catastrófico"),AND(Y62="Alta",AA62="Catastrófico"),AND(Y62="Muy Alta",AA62="Catastrófico")),"Extremo","")))),"")</f>
        <v/>
      </c>
      <c r="AD62" s="134"/>
      <c r="AE62" s="135"/>
      <c r="AF62" s="136"/>
      <c r="AG62" s="137"/>
      <c r="AH62" s="137"/>
      <c r="AI62" s="135"/>
      <c r="AJ62" s="136"/>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row>
    <row r="63" spans="1:68" ht="151.5" customHeight="1" x14ac:dyDescent="0.3">
      <c r="A63" s="203"/>
      <c r="B63" s="206"/>
      <c r="C63" s="206"/>
      <c r="D63" s="206"/>
      <c r="E63" s="209"/>
      <c r="F63" s="206"/>
      <c r="G63" s="212"/>
      <c r="H63" s="215"/>
      <c r="I63" s="197"/>
      <c r="J63" s="218"/>
      <c r="K63" s="197">
        <f ca="1">IF(NOT(ISERROR(MATCH(J63,_xlfn.ANCHORARRAY(E74),0))),I76&amp;"Por favor no seleccionar los criterios de impacto",J63)</f>
        <v>0</v>
      </c>
      <c r="L63" s="215"/>
      <c r="M63" s="197"/>
      <c r="N63" s="200"/>
      <c r="O63" s="125">
        <v>6</v>
      </c>
      <c r="P63" s="126"/>
      <c r="Q63" s="127" t="str">
        <f t="shared" si="65"/>
        <v/>
      </c>
      <c r="R63" s="128"/>
      <c r="S63" s="128"/>
      <c r="T63" s="129" t="str">
        <f t="shared" si="62"/>
        <v/>
      </c>
      <c r="U63" s="128"/>
      <c r="V63" s="128"/>
      <c r="W63" s="128"/>
      <c r="X63" s="130" t="str">
        <f t="shared" si="66"/>
        <v/>
      </c>
      <c r="Y63" s="131" t="str">
        <f t="shared" si="1"/>
        <v/>
      </c>
      <c r="Z63" s="132" t="str">
        <f t="shared" si="63"/>
        <v/>
      </c>
      <c r="AA63" s="131" t="str">
        <f t="shared" si="3"/>
        <v/>
      </c>
      <c r="AB63" s="132" t="str">
        <f t="shared" si="67"/>
        <v/>
      </c>
      <c r="AC63" s="133" t="str">
        <f t="shared" si="68"/>
        <v/>
      </c>
      <c r="AD63" s="134"/>
      <c r="AE63" s="135"/>
      <c r="AF63" s="136"/>
      <c r="AG63" s="137"/>
      <c r="AH63" s="137"/>
      <c r="AI63" s="135"/>
      <c r="AJ63" s="136"/>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row>
    <row r="64" spans="1:68" ht="151.5" customHeight="1" x14ac:dyDescent="0.3">
      <c r="A64" s="201">
        <v>10</v>
      </c>
      <c r="B64" s="204"/>
      <c r="C64" s="204"/>
      <c r="D64" s="204"/>
      <c r="E64" s="207"/>
      <c r="F64" s="204"/>
      <c r="G64" s="210"/>
      <c r="H64" s="213" t="str">
        <f>IF(G64&lt;=0,"",IF(G64&lt;=2,"Muy Baja",IF(G64&lt;=24,"Baja",IF(G64&lt;=500,"Media",IF(G64&lt;=5000,"Alta","Muy Alta")))))</f>
        <v/>
      </c>
      <c r="I64" s="195" t="str">
        <f>IF(H64="","",IF(H64="Muy Baja",0.2,IF(H64="Baja",0.4,IF(H64="Media",0.6,IF(H64="Alta",0.8,IF(H64="Muy Alta",1,))))))</f>
        <v/>
      </c>
      <c r="J64" s="216"/>
      <c r="K64" s="195">
        <f ca="1">IF(NOT(ISERROR(MATCH(J64,'Tabla Impacto'!$B$221:$B$223,0))),'Tabla Impacto'!$F$223&amp;"Por favor no seleccionar los criterios de impacto(Afectación Económica o presupuestal y Pérdida Reputacional)",J64)</f>
        <v>0</v>
      </c>
      <c r="L64" s="213" t="str">
        <f ca="1">IF(OR(K64='Tabla Impacto'!$C$11,K64='Tabla Impacto'!$D$11),"Leve",IF(OR(K64='Tabla Impacto'!$C$12,K64='Tabla Impacto'!$D$12),"Menor",IF(OR(K64='Tabla Impacto'!$C$13,K64='Tabla Impacto'!$D$13),"Moderado",IF(OR(K64='Tabla Impacto'!$C$14,K64='Tabla Impacto'!$D$14),"Mayor",IF(OR(K64='Tabla Impacto'!$C$15,K64='Tabla Impacto'!$D$15),"Catastrófico","")))))</f>
        <v/>
      </c>
      <c r="M64" s="195" t="str">
        <f ca="1">IF(L64="","",IF(L64="Leve",0.2,IF(L64="Menor",0.4,IF(L64="Moderado",0.6,IF(L64="Mayor",0.8,IF(L64="Catastrófico",1,))))))</f>
        <v/>
      </c>
      <c r="N64" s="198" t="str">
        <f ca="1">IF(OR(AND(H64="Muy Baja",L64="Leve"),AND(H64="Muy Baja",L64="Menor"),AND(H64="Baja",L64="Leve")),"Bajo",IF(OR(AND(H64="Muy baja",L64="Moderado"),AND(H64="Baja",L64="Menor"),AND(H64="Baja",L64="Moderado"),AND(H64="Media",L64="Leve"),AND(H64="Media",L64="Menor"),AND(H64="Media",L64="Moderado"),AND(H64="Alta",L64="Leve"),AND(H64="Alta",L64="Menor")),"Moderado",IF(OR(AND(H64="Muy Baja",L64="Mayor"),AND(H64="Baja",L64="Mayor"),AND(H64="Media",L64="Mayor"),AND(H64="Alta",L64="Moderado"),AND(H64="Alta",L64="Mayor"),AND(H64="Muy Alta",L64="Leve"),AND(H64="Muy Alta",L64="Menor"),AND(H64="Muy Alta",L64="Moderado"),AND(H64="Muy Alta",L64="Mayor")),"Alto",IF(OR(AND(H64="Muy Baja",L64="Catastrófico"),AND(H64="Baja",L64="Catastrófico"),AND(H64="Media",L64="Catastrófico"),AND(H64="Alta",L64="Catastrófico"),AND(H64="Muy Alta",L64="Catastrófico")),"Extremo",""))))</f>
        <v/>
      </c>
      <c r="O64" s="125">
        <v>1</v>
      </c>
      <c r="P64" s="126"/>
      <c r="Q64" s="127" t="str">
        <f>IF(OR(R64="Preventivo",R64="Detectivo"),"Probabilidad",IF(R64="Correctivo","Impacto",""))</f>
        <v/>
      </c>
      <c r="R64" s="128"/>
      <c r="S64" s="128"/>
      <c r="T64" s="129" t="str">
        <f>IF(AND(R64="Preventivo",S64="Automático"),"50%",IF(AND(R64="Preventivo",S64="Manual"),"40%",IF(AND(R64="Detectivo",S64="Automático"),"40%",IF(AND(R64="Detectivo",S64="Manual"),"30%",IF(AND(R64="Correctivo",S64="Automático"),"35%",IF(AND(R64="Correctivo",S64="Manual"),"25%",""))))))</f>
        <v/>
      </c>
      <c r="U64" s="128"/>
      <c r="V64" s="128"/>
      <c r="W64" s="128"/>
      <c r="X64" s="130" t="str">
        <f>IFERROR(IF(Q64="Probabilidad",(I64-(+I64*T64)),IF(Q64="Impacto",I64,"")),"")</f>
        <v/>
      </c>
      <c r="Y64" s="131" t="str">
        <f>IFERROR(IF(X64="","",IF(X64&lt;=0.2,"Muy Baja",IF(X64&lt;=0.4,"Baja",IF(X64&lt;=0.6,"Media",IF(X64&lt;=0.8,"Alta","Muy Alta"))))),"")</f>
        <v/>
      </c>
      <c r="Z64" s="132" t="str">
        <f>+X64</f>
        <v/>
      </c>
      <c r="AA64" s="131" t="str">
        <f>IFERROR(IF(AB64="","",IF(AB64&lt;=0.2,"Leve",IF(AB64&lt;=0.4,"Menor",IF(AB64&lt;=0.6,"Moderado",IF(AB64&lt;=0.8,"Mayor","Catastrófico"))))),"")</f>
        <v/>
      </c>
      <c r="AB64" s="132" t="str">
        <f>IFERROR(IF(Q64="Impacto",(M64-(+M64*T64)),IF(Q64="Probabilidad",M64,"")),"")</f>
        <v/>
      </c>
      <c r="AC64" s="133" t="str">
        <f>IFERROR(IF(OR(AND(Y64="Muy Baja",AA64="Leve"),AND(Y64="Muy Baja",AA64="Menor"),AND(Y64="Baja",AA64="Leve")),"Bajo",IF(OR(AND(Y64="Muy baja",AA64="Moderado"),AND(Y64="Baja",AA64="Menor"),AND(Y64="Baja",AA64="Moderado"),AND(Y64="Media",AA64="Leve"),AND(Y64="Media",AA64="Menor"),AND(Y64="Media",AA64="Moderado"),AND(Y64="Alta",AA64="Leve"),AND(Y64="Alta",AA64="Menor")),"Moderado",IF(OR(AND(Y64="Muy Baja",AA64="Mayor"),AND(Y64="Baja",AA64="Mayor"),AND(Y64="Media",AA64="Mayor"),AND(Y64="Alta",AA64="Moderado"),AND(Y64="Alta",AA64="Mayor"),AND(Y64="Muy Alta",AA64="Leve"),AND(Y64="Muy Alta",AA64="Menor"),AND(Y64="Muy Alta",AA64="Moderado"),AND(Y64="Muy Alta",AA64="Mayor")),"Alto",IF(OR(AND(Y64="Muy Baja",AA64="Catastrófico"),AND(Y64="Baja",AA64="Catastrófico"),AND(Y64="Media",AA64="Catastrófico"),AND(Y64="Alta",AA64="Catastrófico"),AND(Y64="Muy Alta",AA64="Catastrófico")),"Extremo","")))),"")</f>
        <v/>
      </c>
      <c r="AD64" s="134"/>
      <c r="AE64" s="135"/>
      <c r="AF64" s="136"/>
      <c r="AG64" s="137"/>
      <c r="AH64" s="137"/>
      <c r="AI64" s="135"/>
      <c r="AJ64" s="136"/>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row>
    <row r="65" spans="1:36" ht="151.5" customHeight="1" x14ac:dyDescent="0.3">
      <c r="A65" s="202"/>
      <c r="B65" s="205"/>
      <c r="C65" s="205"/>
      <c r="D65" s="205"/>
      <c r="E65" s="208"/>
      <c r="F65" s="205"/>
      <c r="G65" s="211"/>
      <c r="H65" s="214"/>
      <c r="I65" s="196"/>
      <c r="J65" s="217"/>
      <c r="K65" s="196">
        <f ca="1">IF(NOT(ISERROR(MATCH(J65,_xlfn.ANCHORARRAY(E76),0))),I78&amp;"Por favor no seleccionar los criterios de impacto",J65)</f>
        <v>0</v>
      </c>
      <c r="L65" s="214"/>
      <c r="M65" s="196"/>
      <c r="N65" s="199"/>
      <c r="O65" s="125">
        <v>2</v>
      </c>
      <c r="P65" s="126"/>
      <c r="Q65" s="127" t="str">
        <f>IF(OR(R65="Preventivo",R65="Detectivo"),"Probabilidad",IF(R65="Correctivo","Impacto",""))</f>
        <v/>
      </c>
      <c r="R65" s="128"/>
      <c r="S65" s="128"/>
      <c r="T65" s="129" t="str">
        <f t="shared" ref="T65:T69" si="69">IF(AND(R65="Preventivo",S65="Automático"),"50%",IF(AND(R65="Preventivo",S65="Manual"),"40%",IF(AND(R65="Detectivo",S65="Automático"),"40%",IF(AND(R65="Detectivo",S65="Manual"),"30%",IF(AND(R65="Correctivo",S65="Automático"),"35%",IF(AND(R65="Correctivo",S65="Manual"),"25%",""))))))</f>
        <v/>
      </c>
      <c r="U65" s="128"/>
      <c r="V65" s="128"/>
      <c r="W65" s="128"/>
      <c r="X65" s="130" t="str">
        <f>IFERROR(IF(AND(Q64="Probabilidad",Q65="Probabilidad"),(Z64-(+Z64*T65)),IF(Q65="Probabilidad",(I64-(+I64*T65)),IF(Q65="Impacto",Z64,""))),"")</f>
        <v/>
      </c>
      <c r="Y65" s="131" t="str">
        <f t="shared" si="1"/>
        <v/>
      </c>
      <c r="Z65" s="132" t="str">
        <f t="shared" ref="Z65:Z69" si="70">+X65</f>
        <v/>
      </c>
      <c r="AA65" s="131" t="str">
        <f t="shared" si="3"/>
        <v/>
      </c>
      <c r="AB65" s="132" t="str">
        <f>IFERROR(IF(AND(Q64="Impacto",Q65="Impacto"),(AB58-(+AB58*T65)),IF(Q65="Impacto",($M$64-(+$M$64*T65)),IF(Q65="Probabilidad",AB58,""))),"")</f>
        <v/>
      </c>
      <c r="AC65" s="133" t="str">
        <f t="shared" ref="AC65:AC66" si="71">IFERROR(IF(OR(AND(Y65="Muy Baja",AA65="Leve"),AND(Y65="Muy Baja",AA65="Menor"),AND(Y65="Baja",AA65="Leve")),"Bajo",IF(OR(AND(Y65="Muy baja",AA65="Moderado"),AND(Y65="Baja",AA65="Menor"),AND(Y65="Baja",AA65="Moderado"),AND(Y65="Media",AA65="Leve"),AND(Y65="Media",AA65="Menor"),AND(Y65="Media",AA65="Moderado"),AND(Y65="Alta",AA65="Leve"),AND(Y65="Alta",AA65="Menor")),"Moderado",IF(OR(AND(Y65="Muy Baja",AA65="Mayor"),AND(Y65="Baja",AA65="Mayor"),AND(Y65="Media",AA65="Mayor"),AND(Y65="Alta",AA65="Moderado"),AND(Y65="Alta",AA65="Mayor"),AND(Y65="Muy Alta",AA65="Leve"),AND(Y65="Muy Alta",AA65="Menor"),AND(Y65="Muy Alta",AA65="Moderado"),AND(Y65="Muy Alta",AA65="Mayor")),"Alto",IF(OR(AND(Y65="Muy Baja",AA65="Catastrófico"),AND(Y65="Baja",AA65="Catastrófico"),AND(Y65="Media",AA65="Catastrófico"),AND(Y65="Alta",AA65="Catastrófico"),AND(Y65="Muy Alta",AA65="Catastrófico")),"Extremo","")))),"")</f>
        <v/>
      </c>
      <c r="AD65" s="134"/>
      <c r="AE65" s="135"/>
      <c r="AF65" s="136"/>
      <c r="AG65" s="137"/>
      <c r="AH65" s="137"/>
      <c r="AI65" s="135"/>
      <c r="AJ65" s="136"/>
    </row>
    <row r="66" spans="1:36" ht="151.5" customHeight="1" x14ac:dyDescent="0.3">
      <c r="A66" s="202"/>
      <c r="B66" s="205"/>
      <c r="C66" s="205"/>
      <c r="D66" s="205"/>
      <c r="E66" s="208"/>
      <c r="F66" s="205"/>
      <c r="G66" s="211"/>
      <c r="H66" s="214"/>
      <c r="I66" s="196"/>
      <c r="J66" s="217"/>
      <c r="K66" s="196">
        <f ca="1">IF(NOT(ISERROR(MATCH(J66,_xlfn.ANCHORARRAY(E77),0))),I79&amp;"Por favor no seleccionar los criterios de impacto",J66)</f>
        <v>0</v>
      </c>
      <c r="L66" s="214"/>
      <c r="M66" s="196"/>
      <c r="N66" s="199"/>
      <c r="O66" s="125">
        <v>3</v>
      </c>
      <c r="P66" s="138"/>
      <c r="Q66" s="127" t="str">
        <f>IF(OR(R66="Preventivo",R66="Detectivo"),"Probabilidad",IF(R66="Correctivo","Impacto",""))</f>
        <v/>
      </c>
      <c r="R66" s="128"/>
      <c r="S66" s="128"/>
      <c r="T66" s="129" t="str">
        <f t="shared" si="69"/>
        <v/>
      </c>
      <c r="U66" s="128"/>
      <c r="V66" s="128"/>
      <c r="W66" s="128"/>
      <c r="X66" s="130" t="str">
        <f>IFERROR(IF(AND(Q65="Probabilidad",Q66="Probabilidad"),(Z65-(+Z65*T66)),IF(AND(Q65="Impacto",Q66="Probabilidad"),(Z64-(+Z64*T66)),IF(Q66="Impacto",Z65,""))),"")</f>
        <v/>
      </c>
      <c r="Y66" s="131" t="str">
        <f t="shared" si="1"/>
        <v/>
      </c>
      <c r="Z66" s="132" t="str">
        <f t="shared" si="70"/>
        <v/>
      </c>
      <c r="AA66" s="131" t="str">
        <f t="shared" si="3"/>
        <v/>
      </c>
      <c r="AB66" s="132" t="str">
        <f>IFERROR(IF(AND(Q65="Impacto",Q66="Impacto"),(AB65-(+AB65*T66)),IF(AND(Q65="Probabilidad",Q66="Impacto"),(AB64-(+AB64*T66)),IF(Q66="Probabilidad",AB65,""))),"")</f>
        <v/>
      </c>
      <c r="AC66" s="133" t="str">
        <f t="shared" si="71"/>
        <v/>
      </c>
      <c r="AD66" s="134"/>
      <c r="AE66" s="135"/>
      <c r="AF66" s="136"/>
      <c r="AG66" s="137"/>
      <c r="AH66" s="137"/>
      <c r="AI66" s="135"/>
      <c r="AJ66" s="136"/>
    </row>
    <row r="67" spans="1:36" ht="151.5" customHeight="1" x14ac:dyDescent="0.3">
      <c r="A67" s="202"/>
      <c r="B67" s="205"/>
      <c r="C67" s="205"/>
      <c r="D67" s="205"/>
      <c r="E67" s="208"/>
      <c r="F67" s="205"/>
      <c r="G67" s="211"/>
      <c r="H67" s="214"/>
      <c r="I67" s="196"/>
      <c r="J67" s="217"/>
      <c r="K67" s="196">
        <f ca="1">IF(NOT(ISERROR(MATCH(J67,_xlfn.ANCHORARRAY(E78),0))),I80&amp;"Por favor no seleccionar los criterios de impacto",J67)</f>
        <v>0</v>
      </c>
      <c r="L67" s="214"/>
      <c r="M67" s="196"/>
      <c r="N67" s="199"/>
      <c r="O67" s="125">
        <v>4</v>
      </c>
      <c r="P67" s="126"/>
      <c r="Q67" s="127" t="str">
        <f t="shared" ref="Q67:Q69" si="72">IF(OR(R67="Preventivo",R67="Detectivo"),"Probabilidad",IF(R67="Correctivo","Impacto",""))</f>
        <v/>
      </c>
      <c r="R67" s="128"/>
      <c r="S67" s="128"/>
      <c r="T67" s="129" t="str">
        <f t="shared" si="69"/>
        <v/>
      </c>
      <c r="U67" s="128"/>
      <c r="V67" s="128"/>
      <c r="W67" s="128"/>
      <c r="X67" s="130" t="str">
        <f t="shared" ref="X67:X69" si="73">IFERROR(IF(AND(Q66="Probabilidad",Q67="Probabilidad"),(Z66-(+Z66*T67)),IF(AND(Q66="Impacto",Q67="Probabilidad"),(Z65-(+Z65*T67)),IF(Q67="Impacto",Z66,""))),"")</f>
        <v/>
      </c>
      <c r="Y67" s="131" t="str">
        <f t="shared" si="1"/>
        <v/>
      </c>
      <c r="Z67" s="132" t="str">
        <f t="shared" si="70"/>
        <v/>
      </c>
      <c r="AA67" s="131" t="str">
        <f t="shared" si="3"/>
        <v/>
      </c>
      <c r="AB67" s="132" t="str">
        <f t="shared" ref="AB67:AB69" si="74">IFERROR(IF(AND(Q66="Impacto",Q67="Impacto"),(AB66-(+AB66*T67)),IF(AND(Q66="Probabilidad",Q67="Impacto"),(AB65-(+AB65*T67)),IF(Q67="Probabilidad",AB66,""))),"")</f>
        <v/>
      </c>
      <c r="AC67" s="133" t="str">
        <f>IFERROR(IF(OR(AND(Y67="Muy Baja",AA67="Leve"),AND(Y67="Muy Baja",AA67="Menor"),AND(Y67="Baja",AA67="Leve")),"Bajo",IF(OR(AND(Y67="Muy baja",AA67="Moderado"),AND(Y67="Baja",AA67="Menor"),AND(Y67="Baja",AA67="Moderado"),AND(Y67="Media",AA67="Leve"),AND(Y67="Media",AA67="Menor"),AND(Y67="Media",AA67="Moderado"),AND(Y67="Alta",AA67="Leve"),AND(Y67="Alta",AA67="Menor")),"Moderado",IF(OR(AND(Y67="Muy Baja",AA67="Mayor"),AND(Y67="Baja",AA67="Mayor"),AND(Y67="Media",AA67="Mayor"),AND(Y67="Alta",AA67="Moderado"),AND(Y67="Alta",AA67="Mayor"),AND(Y67="Muy Alta",AA67="Leve"),AND(Y67="Muy Alta",AA67="Menor"),AND(Y67="Muy Alta",AA67="Moderado"),AND(Y67="Muy Alta",AA67="Mayor")),"Alto",IF(OR(AND(Y67="Muy Baja",AA67="Catastrófico"),AND(Y67="Baja",AA67="Catastrófico"),AND(Y67="Media",AA67="Catastrófico"),AND(Y67="Alta",AA67="Catastrófico"),AND(Y67="Muy Alta",AA67="Catastrófico")),"Extremo","")))),"")</f>
        <v/>
      </c>
      <c r="AD67" s="134"/>
      <c r="AE67" s="135"/>
      <c r="AF67" s="136"/>
      <c r="AG67" s="137"/>
      <c r="AH67" s="137"/>
      <c r="AI67" s="135"/>
      <c r="AJ67" s="136"/>
    </row>
    <row r="68" spans="1:36" ht="151.5" customHeight="1" x14ac:dyDescent="0.3">
      <c r="A68" s="202"/>
      <c r="B68" s="205"/>
      <c r="C68" s="205"/>
      <c r="D68" s="205"/>
      <c r="E68" s="208"/>
      <c r="F68" s="205"/>
      <c r="G68" s="211"/>
      <c r="H68" s="214"/>
      <c r="I68" s="196"/>
      <c r="J68" s="217"/>
      <c r="K68" s="196">
        <f ca="1">IF(NOT(ISERROR(MATCH(J68,_xlfn.ANCHORARRAY(E79),0))),I81&amp;"Por favor no seleccionar los criterios de impacto",J68)</f>
        <v>0</v>
      </c>
      <c r="L68" s="214"/>
      <c r="M68" s="196"/>
      <c r="N68" s="199"/>
      <c r="O68" s="125">
        <v>5</v>
      </c>
      <c r="P68" s="126"/>
      <c r="Q68" s="127" t="str">
        <f t="shared" si="72"/>
        <v/>
      </c>
      <c r="R68" s="128"/>
      <c r="S68" s="128"/>
      <c r="T68" s="129" t="str">
        <f t="shared" si="69"/>
        <v/>
      </c>
      <c r="U68" s="128"/>
      <c r="V68" s="128"/>
      <c r="W68" s="128"/>
      <c r="X68" s="130" t="str">
        <f t="shared" si="73"/>
        <v/>
      </c>
      <c r="Y68" s="131" t="str">
        <f t="shared" si="1"/>
        <v/>
      </c>
      <c r="Z68" s="132" t="str">
        <f t="shared" si="70"/>
        <v/>
      </c>
      <c r="AA68" s="131" t="str">
        <f t="shared" si="3"/>
        <v/>
      </c>
      <c r="AB68" s="132" t="str">
        <f t="shared" si="74"/>
        <v/>
      </c>
      <c r="AC68" s="133" t="str">
        <f t="shared" ref="AC68:AC69" si="75">IFERROR(IF(OR(AND(Y68="Muy Baja",AA68="Leve"),AND(Y68="Muy Baja",AA68="Menor"),AND(Y68="Baja",AA68="Leve")),"Bajo",IF(OR(AND(Y68="Muy baja",AA68="Moderado"),AND(Y68="Baja",AA68="Menor"),AND(Y68="Baja",AA68="Moderado"),AND(Y68="Media",AA68="Leve"),AND(Y68="Media",AA68="Menor"),AND(Y68="Media",AA68="Moderado"),AND(Y68="Alta",AA68="Leve"),AND(Y68="Alta",AA68="Menor")),"Moderado",IF(OR(AND(Y68="Muy Baja",AA68="Mayor"),AND(Y68="Baja",AA68="Mayor"),AND(Y68="Media",AA68="Mayor"),AND(Y68="Alta",AA68="Moderado"),AND(Y68="Alta",AA68="Mayor"),AND(Y68="Muy Alta",AA68="Leve"),AND(Y68="Muy Alta",AA68="Menor"),AND(Y68="Muy Alta",AA68="Moderado"),AND(Y68="Muy Alta",AA68="Mayor")),"Alto",IF(OR(AND(Y68="Muy Baja",AA68="Catastrófico"),AND(Y68="Baja",AA68="Catastrófico"),AND(Y68="Media",AA68="Catastrófico"),AND(Y68="Alta",AA68="Catastrófico"),AND(Y68="Muy Alta",AA68="Catastrófico")),"Extremo","")))),"")</f>
        <v/>
      </c>
      <c r="AD68" s="134"/>
      <c r="AE68" s="135"/>
      <c r="AF68" s="136"/>
      <c r="AG68" s="137"/>
      <c r="AH68" s="137"/>
      <c r="AI68" s="135"/>
      <c r="AJ68" s="136"/>
    </row>
    <row r="69" spans="1:36" ht="151.5" customHeight="1" x14ac:dyDescent="0.3">
      <c r="A69" s="203"/>
      <c r="B69" s="206"/>
      <c r="C69" s="206"/>
      <c r="D69" s="206"/>
      <c r="E69" s="209"/>
      <c r="F69" s="206"/>
      <c r="G69" s="212"/>
      <c r="H69" s="215"/>
      <c r="I69" s="197"/>
      <c r="J69" s="218"/>
      <c r="K69" s="197">
        <f ca="1">IF(NOT(ISERROR(MATCH(J69,_xlfn.ANCHORARRAY(E80),0))),I82&amp;"Por favor no seleccionar los criterios de impacto",J69)</f>
        <v>0</v>
      </c>
      <c r="L69" s="215"/>
      <c r="M69" s="197"/>
      <c r="N69" s="200"/>
      <c r="O69" s="125">
        <v>6</v>
      </c>
      <c r="P69" s="126"/>
      <c r="Q69" s="127" t="str">
        <f t="shared" si="72"/>
        <v/>
      </c>
      <c r="R69" s="128"/>
      <c r="S69" s="128"/>
      <c r="T69" s="129" t="str">
        <f t="shared" si="69"/>
        <v/>
      </c>
      <c r="U69" s="128"/>
      <c r="V69" s="128"/>
      <c r="W69" s="128"/>
      <c r="X69" s="130" t="str">
        <f t="shared" si="73"/>
        <v/>
      </c>
      <c r="Y69" s="131" t="str">
        <f t="shared" si="1"/>
        <v/>
      </c>
      <c r="Z69" s="132" t="str">
        <f t="shared" si="70"/>
        <v/>
      </c>
      <c r="AA69" s="131" t="str">
        <f t="shared" si="3"/>
        <v/>
      </c>
      <c r="AB69" s="132" t="str">
        <f t="shared" si="74"/>
        <v/>
      </c>
      <c r="AC69" s="133" t="str">
        <f t="shared" si="75"/>
        <v/>
      </c>
      <c r="AD69" s="134"/>
      <c r="AE69" s="135"/>
      <c r="AF69" s="136"/>
      <c r="AG69" s="137"/>
      <c r="AH69" s="137"/>
      <c r="AI69" s="135"/>
      <c r="AJ69" s="136"/>
    </row>
    <row r="70" spans="1:36" ht="49.5" customHeight="1" x14ac:dyDescent="0.3">
      <c r="A70" s="6"/>
      <c r="B70" s="192" t="s">
        <v>131</v>
      </c>
      <c r="C70" s="193"/>
      <c r="D70" s="193"/>
      <c r="E70" s="193"/>
      <c r="F70" s="193"/>
      <c r="G70" s="193"/>
      <c r="H70" s="193"/>
      <c r="I70" s="193"/>
      <c r="J70" s="193"/>
      <c r="K70" s="193"/>
      <c r="L70" s="193"/>
      <c r="M70" s="193"/>
      <c r="N70" s="193"/>
      <c r="O70" s="193"/>
      <c r="P70" s="193"/>
      <c r="Q70" s="193"/>
      <c r="R70" s="193"/>
      <c r="S70" s="193"/>
      <c r="T70" s="193"/>
      <c r="U70" s="193"/>
      <c r="V70" s="193"/>
      <c r="W70" s="193"/>
      <c r="X70" s="193"/>
      <c r="Y70" s="193"/>
      <c r="Z70" s="193"/>
      <c r="AA70" s="193"/>
      <c r="AB70" s="193"/>
      <c r="AC70" s="193"/>
      <c r="AD70" s="193"/>
      <c r="AE70" s="193"/>
      <c r="AF70" s="193"/>
      <c r="AG70" s="193"/>
      <c r="AH70" s="193"/>
      <c r="AI70" s="193"/>
      <c r="AJ70" s="194"/>
    </row>
    <row r="72" spans="1:36" x14ac:dyDescent="0.3">
      <c r="A72" s="1"/>
      <c r="B72" s="24" t="s">
        <v>143</v>
      </c>
      <c r="C72" s="1"/>
      <c r="D72" s="1"/>
      <c r="F72" s="1"/>
    </row>
  </sheetData>
  <sheetProtection algorithmName="SHA-512" hashValue="EvJ1+PiI29PplkW7FammMLnuc1LYWeFXJM7HpIdaRHlaYQf9cdUH3BF8ftff5fDT4dbbQ3OnIBT9eOomvzmtCw==" saltValue="pPzcpNDct/p6BSwOcYSWYQ==" spinCount="100000" sheet="1" objects="1" scenarios="1"/>
  <dataConsolidate/>
  <mergeCells count="185">
    <mergeCell ref="F10:F15"/>
    <mergeCell ref="G10:G15"/>
    <mergeCell ref="H10:H15"/>
    <mergeCell ref="A10:A15"/>
    <mergeCell ref="B10:B15"/>
    <mergeCell ref="C10:C15"/>
    <mergeCell ref="D10:D15"/>
    <mergeCell ref="E10:E15"/>
    <mergeCell ref="N10:N15"/>
    <mergeCell ref="I10:I15"/>
    <mergeCell ref="J10:J15"/>
    <mergeCell ref="K10:K15"/>
    <mergeCell ref="L10:L15"/>
    <mergeCell ref="M10:M15"/>
    <mergeCell ref="AA8:AA9"/>
    <mergeCell ref="Y8:Y9"/>
    <mergeCell ref="Z8:Z9"/>
    <mergeCell ref="G8:G9"/>
    <mergeCell ref="H8:H9"/>
    <mergeCell ref="I8:I9"/>
    <mergeCell ref="L8:L9"/>
    <mergeCell ref="M8:M9"/>
    <mergeCell ref="B8:B9"/>
    <mergeCell ref="N8:N9"/>
    <mergeCell ref="J8:J9"/>
    <mergeCell ref="K8:K9"/>
    <mergeCell ref="Q8:Q9"/>
    <mergeCell ref="R8:W8"/>
    <mergeCell ref="D16:D21"/>
    <mergeCell ref="E16:E21"/>
    <mergeCell ref="AE8:AE9"/>
    <mergeCell ref="AJ8:AJ9"/>
    <mergeCell ref="AI8:AI9"/>
    <mergeCell ref="AH8:AH9"/>
    <mergeCell ref="AG8:AG9"/>
    <mergeCell ref="AF8:AF9"/>
    <mergeCell ref="A4:B4"/>
    <mergeCell ref="A5:B5"/>
    <mergeCell ref="A6:B6"/>
    <mergeCell ref="A8:A9"/>
    <mergeCell ref="F8:F9"/>
    <mergeCell ref="E8:E9"/>
    <mergeCell ref="D8:D9"/>
    <mergeCell ref="C8:C9"/>
    <mergeCell ref="AD8:AD9"/>
    <mergeCell ref="C5:N5"/>
    <mergeCell ref="C6:N6"/>
    <mergeCell ref="O8:O9"/>
    <mergeCell ref="AC8:AC9"/>
    <mergeCell ref="AB8:AB9"/>
    <mergeCell ref="X8:X9"/>
    <mergeCell ref="P8:P9"/>
    <mergeCell ref="K16:K21"/>
    <mergeCell ref="L16:L21"/>
    <mergeCell ref="M16:M21"/>
    <mergeCell ref="N16:N21"/>
    <mergeCell ref="A22:A27"/>
    <mergeCell ref="B22:B27"/>
    <mergeCell ref="C22:C27"/>
    <mergeCell ref="D22:D27"/>
    <mergeCell ref="E22:E27"/>
    <mergeCell ref="F22:F27"/>
    <mergeCell ref="G22:G27"/>
    <mergeCell ref="H22:H27"/>
    <mergeCell ref="I22:I27"/>
    <mergeCell ref="J22:J27"/>
    <mergeCell ref="K22:K27"/>
    <mergeCell ref="L22:L27"/>
    <mergeCell ref="F16:F21"/>
    <mergeCell ref="G16:G21"/>
    <mergeCell ref="H16:H21"/>
    <mergeCell ref="I16:I21"/>
    <mergeCell ref="J16:J21"/>
    <mergeCell ref="A16:A21"/>
    <mergeCell ref="B16:B21"/>
    <mergeCell ref="C16:C21"/>
    <mergeCell ref="M22:M27"/>
    <mergeCell ref="N22:N27"/>
    <mergeCell ref="A28:A33"/>
    <mergeCell ref="B28:B33"/>
    <mergeCell ref="C28:C33"/>
    <mergeCell ref="D28:D33"/>
    <mergeCell ref="E28:E33"/>
    <mergeCell ref="F28:F33"/>
    <mergeCell ref="G28:G33"/>
    <mergeCell ref="H28:H33"/>
    <mergeCell ref="I28:I33"/>
    <mergeCell ref="J28:J33"/>
    <mergeCell ref="K28:K33"/>
    <mergeCell ref="L28:L33"/>
    <mergeCell ref="M28:M33"/>
    <mergeCell ref="N28:N33"/>
    <mergeCell ref="M34:M39"/>
    <mergeCell ref="N34:N39"/>
    <mergeCell ref="M40:M45"/>
    <mergeCell ref="N40:N45"/>
    <mergeCell ref="J46:J51"/>
    <mergeCell ref="K46:K51"/>
    <mergeCell ref="L46:L51"/>
    <mergeCell ref="A34:A39"/>
    <mergeCell ref="B34:B39"/>
    <mergeCell ref="C34:C39"/>
    <mergeCell ref="A40:A45"/>
    <mergeCell ref="B40:B45"/>
    <mergeCell ref="C40:C45"/>
    <mergeCell ref="D40:D45"/>
    <mergeCell ref="E40:E45"/>
    <mergeCell ref="F40:F45"/>
    <mergeCell ref="D34:D39"/>
    <mergeCell ref="E34:E39"/>
    <mergeCell ref="J40:J45"/>
    <mergeCell ref="K40:K45"/>
    <mergeCell ref="L40:L45"/>
    <mergeCell ref="F34:F39"/>
    <mergeCell ref="G34:G39"/>
    <mergeCell ref="H34:H39"/>
    <mergeCell ref="I34:I39"/>
    <mergeCell ref="J34:J39"/>
    <mergeCell ref="G40:G45"/>
    <mergeCell ref="H40:H45"/>
    <mergeCell ref="I40:I45"/>
    <mergeCell ref="K34:K39"/>
    <mergeCell ref="L34:L39"/>
    <mergeCell ref="A52:A57"/>
    <mergeCell ref="B52:B57"/>
    <mergeCell ref="C52:C57"/>
    <mergeCell ref="D52:D57"/>
    <mergeCell ref="E52:E57"/>
    <mergeCell ref="A46:A51"/>
    <mergeCell ref="B46:B51"/>
    <mergeCell ref="C46:C51"/>
    <mergeCell ref="D46:D51"/>
    <mergeCell ref="E46:E51"/>
    <mergeCell ref="M46:M51"/>
    <mergeCell ref="N46:N51"/>
    <mergeCell ref="F52:F57"/>
    <mergeCell ref="G52:G57"/>
    <mergeCell ref="H52:H57"/>
    <mergeCell ref="I52:I57"/>
    <mergeCell ref="J52:J57"/>
    <mergeCell ref="F46:F51"/>
    <mergeCell ref="G46:G51"/>
    <mergeCell ref="H46:H51"/>
    <mergeCell ref="I46:I51"/>
    <mergeCell ref="K52:K57"/>
    <mergeCell ref="L52:L57"/>
    <mergeCell ref="M52:M57"/>
    <mergeCell ref="N52:N57"/>
    <mergeCell ref="N64:N69"/>
    <mergeCell ref="J58:J63"/>
    <mergeCell ref="K58:K63"/>
    <mergeCell ref="L58:L63"/>
    <mergeCell ref="A58:A63"/>
    <mergeCell ref="B58:B63"/>
    <mergeCell ref="C58:C63"/>
    <mergeCell ref="D58:D63"/>
    <mergeCell ref="E58:E63"/>
    <mergeCell ref="F58:F63"/>
    <mergeCell ref="G58:G63"/>
    <mergeCell ref="H58:H63"/>
    <mergeCell ref="I58:I63"/>
    <mergeCell ref="C4:N4"/>
    <mergeCell ref="O4:Q4"/>
    <mergeCell ref="A1:AJ2"/>
    <mergeCell ref="A7:G7"/>
    <mergeCell ref="H7:N7"/>
    <mergeCell ref="O7:W7"/>
    <mergeCell ref="X7:AD7"/>
    <mergeCell ref="AE7:AJ7"/>
    <mergeCell ref="B70:AJ70"/>
    <mergeCell ref="M58:M63"/>
    <mergeCell ref="N58:N63"/>
    <mergeCell ref="A64:A69"/>
    <mergeCell ref="B64:B69"/>
    <mergeCell ref="C64:C69"/>
    <mergeCell ref="D64:D69"/>
    <mergeCell ref="E64:E69"/>
    <mergeCell ref="F64:F69"/>
    <mergeCell ref="G64:G69"/>
    <mergeCell ref="H64:H69"/>
    <mergeCell ref="I64:I69"/>
    <mergeCell ref="J64:J69"/>
    <mergeCell ref="K64:K69"/>
    <mergeCell ref="L64:L69"/>
    <mergeCell ref="M64:M69"/>
  </mergeCells>
  <conditionalFormatting sqref="H10 H16">
    <cfRule type="cellIs" dxfId="234" priority="319" operator="equal">
      <formula>"Muy Alta"</formula>
    </cfRule>
    <cfRule type="cellIs" dxfId="233" priority="320" operator="equal">
      <formula>"Alta"</formula>
    </cfRule>
    <cfRule type="cellIs" dxfId="232" priority="321" operator="equal">
      <formula>"Media"</formula>
    </cfRule>
    <cfRule type="cellIs" dxfId="231" priority="322" operator="equal">
      <formula>"Baja"</formula>
    </cfRule>
    <cfRule type="cellIs" dxfId="230" priority="323" operator="equal">
      <formula>"Muy Baja"</formula>
    </cfRule>
  </conditionalFormatting>
  <conditionalFormatting sqref="L10 L16 L22 L28 L34 L40 L46 L52 L58 L64">
    <cfRule type="cellIs" dxfId="229" priority="314" operator="equal">
      <formula>"Catastrófico"</formula>
    </cfRule>
    <cfRule type="cellIs" dxfId="228" priority="315" operator="equal">
      <formula>"Mayor"</formula>
    </cfRule>
    <cfRule type="cellIs" dxfId="227" priority="316" operator="equal">
      <formula>"Moderado"</formula>
    </cfRule>
    <cfRule type="cellIs" dxfId="226" priority="317" operator="equal">
      <formula>"Menor"</formula>
    </cfRule>
    <cfRule type="cellIs" dxfId="225" priority="318" operator="equal">
      <formula>"Leve"</formula>
    </cfRule>
  </conditionalFormatting>
  <conditionalFormatting sqref="N10">
    <cfRule type="cellIs" dxfId="224" priority="310" operator="equal">
      <formula>"Extremo"</formula>
    </cfRule>
    <cfRule type="cellIs" dxfId="223" priority="311" operator="equal">
      <formula>"Alto"</formula>
    </cfRule>
    <cfRule type="cellIs" dxfId="222" priority="312" operator="equal">
      <formula>"Moderado"</formula>
    </cfRule>
    <cfRule type="cellIs" dxfId="221" priority="313" operator="equal">
      <formula>"Bajo"</formula>
    </cfRule>
  </conditionalFormatting>
  <conditionalFormatting sqref="Y10:Y15">
    <cfRule type="cellIs" dxfId="220" priority="305" operator="equal">
      <formula>"Muy Alta"</formula>
    </cfRule>
    <cfRule type="cellIs" dxfId="219" priority="306" operator="equal">
      <formula>"Alta"</formula>
    </cfRule>
    <cfRule type="cellIs" dxfId="218" priority="307" operator="equal">
      <formula>"Media"</formula>
    </cfRule>
    <cfRule type="cellIs" dxfId="217" priority="308" operator="equal">
      <formula>"Baja"</formula>
    </cfRule>
    <cfRule type="cellIs" dxfId="216" priority="309" operator="equal">
      <formula>"Muy Baja"</formula>
    </cfRule>
  </conditionalFormatting>
  <conditionalFormatting sqref="AA10:AA15">
    <cfRule type="cellIs" dxfId="215" priority="300" operator="equal">
      <formula>"Catastrófico"</formula>
    </cfRule>
    <cfRule type="cellIs" dxfId="214" priority="301" operator="equal">
      <formula>"Mayor"</formula>
    </cfRule>
    <cfRule type="cellIs" dxfId="213" priority="302" operator="equal">
      <formula>"Moderado"</formula>
    </cfRule>
    <cfRule type="cellIs" dxfId="212" priority="303" operator="equal">
      <formula>"Menor"</formula>
    </cfRule>
    <cfRule type="cellIs" dxfId="211" priority="304" operator="equal">
      <formula>"Leve"</formula>
    </cfRule>
  </conditionalFormatting>
  <conditionalFormatting sqref="AC10:AC15">
    <cfRule type="cellIs" dxfId="210" priority="296" operator="equal">
      <formula>"Extremo"</formula>
    </cfRule>
    <cfRule type="cellIs" dxfId="209" priority="297" operator="equal">
      <formula>"Alto"</formula>
    </cfRule>
    <cfRule type="cellIs" dxfId="208" priority="298" operator="equal">
      <formula>"Moderado"</formula>
    </cfRule>
    <cfRule type="cellIs" dxfId="207" priority="299" operator="equal">
      <formula>"Bajo"</formula>
    </cfRule>
  </conditionalFormatting>
  <conditionalFormatting sqref="H58">
    <cfRule type="cellIs" dxfId="206" priority="53" operator="equal">
      <formula>"Muy Alta"</formula>
    </cfRule>
    <cfRule type="cellIs" dxfId="205" priority="54" operator="equal">
      <formula>"Alta"</formula>
    </cfRule>
    <cfRule type="cellIs" dxfId="204" priority="55" operator="equal">
      <formula>"Media"</formula>
    </cfRule>
    <cfRule type="cellIs" dxfId="203" priority="56" operator="equal">
      <formula>"Baja"</formula>
    </cfRule>
    <cfRule type="cellIs" dxfId="202" priority="57" operator="equal">
      <formula>"Muy Baja"</formula>
    </cfRule>
  </conditionalFormatting>
  <conditionalFormatting sqref="N16">
    <cfRule type="cellIs" dxfId="201" priority="240" operator="equal">
      <formula>"Extremo"</formula>
    </cfRule>
    <cfRule type="cellIs" dxfId="200" priority="241" operator="equal">
      <formula>"Alto"</formula>
    </cfRule>
    <cfRule type="cellIs" dxfId="199" priority="242" operator="equal">
      <formula>"Moderado"</formula>
    </cfRule>
    <cfRule type="cellIs" dxfId="198" priority="243" operator="equal">
      <formula>"Bajo"</formula>
    </cfRule>
  </conditionalFormatting>
  <conditionalFormatting sqref="Y16:Y21">
    <cfRule type="cellIs" dxfId="197" priority="235" operator="equal">
      <formula>"Muy Alta"</formula>
    </cfRule>
    <cfRule type="cellIs" dxfId="196" priority="236" operator="equal">
      <formula>"Alta"</formula>
    </cfRule>
    <cfRule type="cellIs" dxfId="195" priority="237" operator="equal">
      <formula>"Media"</formula>
    </cfRule>
    <cfRule type="cellIs" dxfId="194" priority="238" operator="equal">
      <formula>"Baja"</formula>
    </cfRule>
    <cfRule type="cellIs" dxfId="193" priority="239" operator="equal">
      <formula>"Muy Baja"</formula>
    </cfRule>
  </conditionalFormatting>
  <conditionalFormatting sqref="AA16:AA21">
    <cfRule type="cellIs" dxfId="192" priority="230" operator="equal">
      <formula>"Catastrófico"</formula>
    </cfRule>
    <cfRule type="cellIs" dxfId="191" priority="231" operator="equal">
      <formula>"Mayor"</formula>
    </cfRule>
    <cfRule type="cellIs" dxfId="190" priority="232" operator="equal">
      <formula>"Moderado"</formula>
    </cfRule>
    <cfRule type="cellIs" dxfId="189" priority="233" operator="equal">
      <formula>"Menor"</formula>
    </cfRule>
    <cfRule type="cellIs" dxfId="188" priority="234" operator="equal">
      <formula>"Leve"</formula>
    </cfRule>
  </conditionalFormatting>
  <conditionalFormatting sqref="AC16:AC21">
    <cfRule type="cellIs" dxfId="187" priority="226" operator="equal">
      <formula>"Extremo"</formula>
    </cfRule>
    <cfRule type="cellIs" dxfId="186" priority="227" operator="equal">
      <formula>"Alto"</formula>
    </cfRule>
    <cfRule type="cellIs" dxfId="185" priority="228" operator="equal">
      <formula>"Moderado"</formula>
    </cfRule>
    <cfRule type="cellIs" dxfId="184" priority="229" operator="equal">
      <formula>"Bajo"</formula>
    </cfRule>
  </conditionalFormatting>
  <conditionalFormatting sqref="H22">
    <cfRule type="cellIs" dxfId="183" priority="221" operator="equal">
      <formula>"Muy Alta"</formula>
    </cfRule>
    <cfRule type="cellIs" dxfId="182" priority="222" operator="equal">
      <formula>"Alta"</formula>
    </cfRule>
    <cfRule type="cellIs" dxfId="181" priority="223" operator="equal">
      <formula>"Media"</formula>
    </cfRule>
    <cfRule type="cellIs" dxfId="180" priority="224" operator="equal">
      <formula>"Baja"</formula>
    </cfRule>
    <cfRule type="cellIs" dxfId="179" priority="225" operator="equal">
      <formula>"Muy Baja"</formula>
    </cfRule>
  </conditionalFormatting>
  <conditionalFormatting sqref="N22">
    <cfRule type="cellIs" dxfId="178" priority="212" operator="equal">
      <formula>"Extremo"</formula>
    </cfRule>
    <cfRule type="cellIs" dxfId="177" priority="213" operator="equal">
      <formula>"Alto"</formula>
    </cfRule>
    <cfRule type="cellIs" dxfId="176" priority="214" operator="equal">
      <formula>"Moderado"</formula>
    </cfRule>
    <cfRule type="cellIs" dxfId="175" priority="215" operator="equal">
      <formula>"Bajo"</formula>
    </cfRule>
  </conditionalFormatting>
  <conditionalFormatting sqref="Y22:Y27">
    <cfRule type="cellIs" dxfId="174" priority="207" operator="equal">
      <formula>"Muy Alta"</formula>
    </cfRule>
    <cfRule type="cellIs" dxfId="173" priority="208" operator="equal">
      <formula>"Alta"</formula>
    </cfRule>
    <cfRule type="cellIs" dxfId="172" priority="209" operator="equal">
      <formula>"Media"</formula>
    </cfRule>
    <cfRule type="cellIs" dxfId="171" priority="210" operator="equal">
      <formula>"Baja"</formula>
    </cfRule>
    <cfRule type="cellIs" dxfId="170" priority="211" operator="equal">
      <formula>"Muy Baja"</formula>
    </cfRule>
  </conditionalFormatting>
  <conditionalFormatting sqref="AA22:AA27">
    <cfRule type="cellIs" dxfId="169" priority="202" operator="equal">
      <formula>"Catastrófico"</formula>
    </cfRule>
    <cfRule type="cellIs" dxfId="168" priority="203" operator="equal">
      <formula>"Mayor"</formula>
    </cfRule>
    <cfRule type="cellIs" dxfId="167" priority="204" operator="equal">
      <formula>"Moderado"</formula>
    </cfRule>
    <cfRule type="cellIs" dxfId="166" priority="205" operator="equal">
      <formula>"Menor"</formula>
    </cfRule>
    <cfRule type="cellIs" dxfId="165" priority="206" operator="equal">
      <formula>"Leve"</formula>
    </cfRule>
  </conditionalFormatting>
  <conditionalFormatting sqref="AC22:AC27">
    <cfRule type="cellIs" dxfId="164" priority="198" operator="equal">
      <formula>"Extremo"</formula>
    </cfRule>
    <cfRule type="cellIs" dxfId="163" priority="199" operator="equal">
      <formula>"Alto"</formula>
    </cfRule>
    <cfRule type="cellIs" dxfId="162" priority="200" operator="equal">
      <formula>"Moderado"</formula>
    </cfRule>
    <cfRule type="cellIs" dxfId="161" priority="201" operator="equal">
      <formula>"Bajo"</formula>
    </cfRule>
  </conditionalFormatting>
  <conditionalFormatting sqref="H28">
    <cfRule type="cellIs" dxfId="160" priority="193" operator="equal">
      <formula>"Muy Alta"</formula>
    </cfRule>
    <cfRule type="cellIs" dxfId="159" priority="194" operator="equal">
      <formula>"Alta"</formula>
    </cfRule>
    <cfRule type="cellIs" dxfId="158" priority="195" operator="equal">
      <formula>"Media"</formula>
    </cfRule>
    <cfRule type="cellIs" dxfId="157" priority="196" operator="equal">
      <formula>"Baja"</formula>
    </cfRule>
    <cfRule type="cellIs" dxfId="156" priority="197" operator="equal">
      <formula>"Muy Baja"</formula>
    </cfRule>
  </conditionalFormatting>
  <conditionalFormatting sqref="N28">
    <cfRule type="cellIs" dxfId="155" priority="184" operator="equal">
      <formula>"Extremo"</formula>
    </cfRule>
    <cfRule type="cellIs" dxfId="154" priority="185" operator="equal">
      <formula>"Alto"</formula>
    </cfRule>
    <cfRule type="cellIs" dxfId="153" priority="186" operator="equal">
      <formula>"Moderado"</formula>
    </cfRule>
    <cfRule type="cellIs" dxfId="152" priority="187" operator="equal">
      <formula>"Bajo"</formula>
    </cfRule>
  </conditionalFormatting>
  <conditionalFormatting sqref="Y28:Y33">
    <cfRule type="cellIs" dxfId="151" priority="179" operator="equal">
      <formula>"Muy Alta"</formula>
    </cfRule>
    <cfRule type="cellIs" dxfId="150" priority="180" operator="equal">
      <formula>"Alta"</formula>
    </cfRule>
    <cfRule type="cellIs" dxfId="149" priority="181" operator="equal">
      <formula>"Media"</formula>
    </cfRule>
    <cfRule type="cellIs" dxfId="148" priority="182" operator="equal">
      <formula>"Baja"</formula>
    </cfRule>
    <cfRule type="cellIs" dxfId="147" priority="183" operator="equal">
      <formula>"Muy Baja"</formula>
    </cfRule>
  </conditionalFormatting>
  <conditionalFormatting sqref="AA28:AA33">
    <cfRule type="cellIs" dxfId="146" priority="174" operator="equal">
      <formula>"Catastrófico"</formula>
    </cfRule>
    <cfRule type="cellIs" dxfId="145" priority="175" operator="equal">
      <formula>"Mayor"</formula>
    </cfRule>
    <cfRule type="cellIs" dxfId="144" priority="176" operator="equal">
      <formula>"Moderado"</formula>
    </cfRule>
    <cfRule type="cellIs" dxfId="143" priority="177" operator="equal">
      <formula>"Menor"</formula>
    </cfRule>
    <cfRule type="cellIs" dxfId="142" priority="178" operator="equal">
      <formula>"Leve"</formula>
    </cfRule>
  </conditionalFormatting>
  <conditionalFormatting sqref="AC28:AC33">
    <cfRule type="cellIs" dxfId="141" priority="170" operator="equal">
      <formula>"Extremo"</formula>
    </cfRule>
    <cfRule type="cellIs" dxfId="140" priority="171" operator="equal">
      <formula>"Alto"</formula>
    </cfRule>
    <cfRule type="cellIs" dxfId="139" priority="172" operator="equal">
      <formula>"Moderado"</formula>
    </cfRule>
    <cfRule type="cellIs" dxfId="138" priority="173" operator="equal">
      <formula>"Bajo"</formula>
    </cfRule>
  </conditionalFormatting>
  <conditionalFormatting sqref="H34">
    <cfRule type="cellIs" dxfId="137" priority="165" operator="equal">
      <formula>"Muy Alta"</formula>
    </cfRule>
    <cfRule type="cellIs" dxfId="136" priority="166" operator="equal">
      <formula>"Alta"</formula>
    </cfRule>
    <cfRule type="cellIs" dxfId="135" priority="167" operator="equal">
      <formula>"Media"</formula>
    </cfRule>
    <cfRule type="cellIs" dxfId="134" priority="168" operator="equal">
      <formula>"Baja"</formula>
    </cfRule>
    <cfRule type="cellIs" dxfId="133" priority="169" operator="equal">
      <formula>"Muy Baja"</formula>
    </cfRule>
  </conditionalFormatting>
  <conditionalFormatting sqref="N34">
    <cfRule type="cellIs" dxfId="132" priority="156" operator="equal">
      <formula>"Extremo"</formula>
    </cfRule>
    <cfRule type="cellIs" dxfId="131" priority="157" operator="equal">
      <formula>"Alto"</formula>
    </cfRule>
    <cfRule type="cellIs" dxfId="130" priority="158" operator="equal">
      <formula>"Moderado"</formula>
    </cfRule>
    <cfRule type="cellIs" dxfId="129" priority="159" operator="equal">
      <formula>"Bajo"</formula>
    </cfRule>
  </conditionalFormatting>
  <conditionalFormatting sqref="Y34:Y39">
    <cfRule type="cellIs" dxfId="128" priority="151" operator="equal">
      <formula>"Muy Alta"</formula>
    </cfRule>
    <cfRule type="cellIs" dxfId="127" priority="152" operator="equal">
      <formula>"Alta"</formula>
    </cfRule>
    <cfRule type="cellIs" dxfId="126" priority="153" operator="equal">
      <formula>"Media"</formula>
    </cfRule>
    <cfRule type="cellIs" dxfId="125" priority="154" operator="equal">
      <formula>"Baja"</formula>
    </cfRule>
    <cfRule type="cellIs" dxfId="124" priority="155" operator="equal">
      <formula>"Muy Baja"</formula>
    </cfRule>
  </conditionalFormatting>
  <conditionalFormatting sqref="AA34:AA39">
    <cfRule type="cellIs" dxfId="123" priority="146" operator="equal">
      <formula>"Catastrófico"</formula>
    </cfRule>
    <cfRule type="cellIs" dxfId="122" priority="147" operator="equal">
      <formula>"Mayor"</formula>
    </cfRule>
    <cfRule type="cellIs" dxfId="121" priority="148" operator="equal">
      <formula>"Moderado"</formula>
    </cfRule>
    <cfRule type="cellIs" dxfId="120" priority="149" operator="equal">
      <formula>"Menor"</formula>
    </cfRule>
    <cfRule type="cellIs" dxfId="119" priority="150" operator="equal">
      <formula>"Leve"</formula>
    </cfRule>
  </conditionalFormatting>
  <conditionalFormatting sqref="AC34:AC39">
    <cfRule type="cellIs" dxfId="118" priority="142" operator="equal">
      <formula>"Extremo"</formula>
    </cfRule>
    <cfRule type="cellIs" dxfId="117" priority="143" operator="equal">
      <formula>"Alto"</formula>
    </cfRule>
    <cfRule type="cellIs" dxfId="116" priority="144" operator="equal">
      <formula>"Moderado"</formula>
    </cfRule>
    <cfRule type="cellIs" dxfId="115" priority="145" operator="equal">
      <formula>"Bajo"</formula>
    </cfRule>
  </conditionalFormatting>
  <conditionalFormatting sqref="H40">
    <cfRule type="cellIs" dxfId="114" priority="137" operator="equal">
      <formula>"Muy Alta"</formula>
    </cfRule>
    <cfRule type="cellIs" dxfId="113" priority="138" operator="equal">
      <formula>"Alta"</formula>
    </cfRule>
    <cfRule type="cellIs" dxfId="112" priority="139" operator="equal">
      <formula>"Media"</formula>
    </cfRule>
    <cfRule type="cellIs" dxfId="111" priority="140" operator="equal">
      <formula>"Baja"</formula>
    </cfRule>
    <cfRule type="cellIs" dxfId="110" priority="141" operator="equal">
      <formula>"Muy Baja"</formula>
    </cfRule>
  </conditionalFormatting>
  <conditionalFormatting sqref="N40">
    <cfRule type="cellIs" dxfId="109" priority="128" operator="equal">
      <formula>"Extremo"</formula>
    </cfRule>
    <cfRule type="cellIs" dxfId="108" priority="129" operator="equal">
      <formula>"Alto"</formula>
    </cfRule>
    <cfRule type="cellIs" dxfId="107" priority="130" operator="equal">
      <formula>"Moderado"</formula>
    </cfRule>
    <cfRule type="cellIs" dxfId="106" priority="131" operator="equal">
      <formula>"Bajo"</formula>
    </cfRule>
  </conditionalFormatting>
  <conditionalFormatting sqref="Y40:Y45">
    <cfRule type="cellIs" dxfId="105" priority="123" operator="equal">
      <formula>"Muy Alta"</formula>
    </cfRule>
    <cfRule type="cellIs" dxfId="104" priority="124" operator="equal">
      <formula>"Alta"</formula>
    </cfRule>
    <cfRule type="cellIs" dxfId="103" priority="125" operator="equal">
      <formula>"Media"</formula>
    </cfRule>
    <cfRule type="cellIs" dxfId="102" priority="126" operator="equal">
      <formula>"Baja"</formula>
    </cfRule>
    <cfRule type="cellIs" dxfId="101" priority="127" operator="equal">
      <formula>"Muy Baja"</formula>
    </cfRule>
  </conditionalFormatting>
  <conditionalFormatting sqref="AA40:AA45">
    <cfRule type="cellIs" dxfId="100" priority="118" operator="equal">
      <formula>"Catastrófico"</formula>
    </cfRule>
    <cfRule type="cellIs" dxfId="99" priority="119" operator="equal">
      <formula>"Mayor"</formula>
    </cfRule>
    <cfRule type="cellIs" dxfId="98" priority="120" operator="equal">
      <formula>"Moderado"</formula>
    </cfRule>
    <cfRule type="cellIs" dxfId="97" priority="121" operator="equal">
      <formula>"Menor"</formula>
    </cfRule>
    <cfRule type="cellIs" dxfId="96" priority="122" operator="equal">
      <formula>"Leve"</formula>
    </cfRule>
  </conditionalFormatting>
  <conditionalFormatting sqref="AC40:AC45">
    <cfRule type="cellIs" dxfId="95" priority="114" operator="equal">
      <formula>"Extremo"</formula>
    </cfRule>
    <cfRule type="cellIs" dxfId="94" priority="115" operator="equal">
      <formula>"Alto"</formula>
    </cfRule>
    <cfRule type="cellIs" dxfId="93" priority="116" operator="equal">
      <formula>"Moderado"</formula>
    </cfRule>
    <cfRule type="cellIs" dxfId="92" priority="117" operator="equal">
      <formula>"Bajo"</formula>
    </cfRule>
  </conditionalFormatting>
  <conditionalFormatting sqref="H46">
    <cfRule type="cellIs" dxfId="91" priority="109" operator="equal">
      <formula>"Muy Alta"</formula>
    </cfRule>
    <cfRule type="cellIs" dxfId="90" priority="110" operator="equal">
      <formula>"Alta"</formula>
    </cfRule>
    <cfRule type="cellIs" dxfId="89" priority="111" operator="equal">
      <formula>"Media"</formula>
    </cfRule>
    <cfRule type="cellIs" dxfId="88" priority="112" operator="equal">
      <formula>"Baja"</formula>
    </cfRule>
    <cfRule type="cellIs" dxfId="87" priority="113" operator="equal">
      <formula>"Muy Baja"</formula>
    </cfRule>
  </conditionalFormatting>
  <conditionalFormatting sqref="N46">
    <cfRule type="cellIs" dxfId="86" priority="100" operator="equal">
      <formula>"Extremo"</formula>
    </cfRule>
    <cfRule type="cellIs" dxfId="85" priority="101" operator="equal">
      <formula>"Alto"</formula>
    </cfRule>
    <cfRule type="cellIs" dxfId="84" priority="102" operator="equal">
      <formula>"Moderado"</formula>
    </cfRule>
    <cfRule type="cellIs" dxfId="83" priority="103" operator="equal">
      <formula>"Bajo"</formula>
    </cfRule>
  </conditionalFormatting>
  <conditionalFormatting sqref="Y46:Y51">
    <cfRule type="cellIs" dxfId="82" priority="95" operator="equal">
      <formula>"Muy Alta"</formula>
    </cfRule>
    <cfRule type="cellIs" dxfId="81" priority="96" operator="equal">
      <formula>"Alta"</formula>
    </cfRule>
    <cfRule type="cellIs" dxfId="80" priority="97" operator="equal">
      <formula>"Media"</formula>
    </cfRule>
    <cfRule type="cellIs" dxfId="79" priority="98" operator="equal">
      <formula>"Baja"</formula>
    </cfRule>
    <cfRule type="cellIs" dxfId="78" priority="99" operator="equal">
      <formula>"Muy Baja"</formula>
    </cfRule>
  </conditionalFormatting>
  <conditionalFormatting sqref="AA46:AA51">
    <cfRule type="cellIs" dxfId="77" priority="90" operator="equal">
      <formula>"Catastrófico"</formula>
    </cfRule>
    <cfRule type="cellIs" dxfId="76" priority="91" operator="equal">
      <formula>"Mayor"</formula>
    </cfRule>
    <cfRule type="cellIs" dxfId="75" priority="92" operator="equal">
      <formula>"Moderado"</formula>
    </cfRule>
    <cfRule type="cellIs" dxfId="74" priority="93" operator="equal">
      <formula>"Menor"</formula>
    </cfRule>
    <cfRule type="cellIs" dxfId="73" priority="94" operator="equal">
      <formula>"Leve"</formula>
    </cfRule>
  </conditionalFormatting>
  <conditionalFormatting sqref="AC46:AC51">
    <cfRule type="cellIs" dxfId="72" priority="86" operator="equal">
      <formula>"Extremo"</formula>
    </cfRule>
    <cfRule type="cellIs" dxfId="71" priority="87" operator="equal">
      <formula>"Alto"</formula>
    </cfRule>
    <cfRule type="cellIs" dxfId="70" priority="88" operator="equal">
      <formula>"Moderado"</formula>
    </cfRule>
    <cfRule type="cellIs" dxfId="69" priority="89" operator="equal">
      <formula>"Bajo"</formula>
    </cfRule>
  </conditionalFormatting>
  <conditionalFormatting sqref="H52">
    <cfRule type="cellIs" dxfId="68" priority="81" operator="equal">
      <formula>"Muy Alta"</formula>
    </cfRule>
    <cfRule type="cellIs" dxfId="67" priority="82" operator="equal">
      <formula>"Alta"</formula>
    </cfRule>
    <cfRule type="cellIs" dxfId="66" priority="83" operator="equal">
      <formula>"Media"</formula>
    </cfRule>
    <cfRule type="cellIs" dxfId="65" priority="84" operator="equal">
      <formula>"Baja"</formula>
    </cfRule>
    <cfRule type="cellIs" dxfId="64" priority="85" operator="equal">
      <formula>"Muy Baja"</formula>
    </cfRule>
  </conditionalFormatting>
  <conditionalFormatting sqref="N52">
    <cfRule type="cellIs" dxfId="63" priority="72" operator="equal">
      <formula>"Extremo"</formula>
    </cfRule>
    <cfRule type="cellIs" dxfId="62" priority="73" operator="equal">
      <formula>"Alto"</formula>
    </cfRule>
    <cfRule type="cellIs" dxfId="61" priority="74" operator="equal">
      <formula>"Moderado"</formula>
    </cfRule>
    <cfRule type="cellIs" dxfId="60" priority="75" operator="equal">
      <formula>"Bajo"</formula>
    </cfRule>
  </conditionalFormatting>
  <conditionalFormatting sqref="Y52:Y57">
    <cfRule type="cellIs" dxfId="59" priority="67" operator="equal">
      <formula>"Muy Alta"</formula>
    </cfRule>
    <cfRule type="cellIs" dxfId="58" priority="68" operator="equal">
      <formula>"Alta"</formula>
    </cfRule>
    <cfRule type="cellIs" dxfId="57" priority="69" operator="equal">
      <formula>"Media"</formula>
    </cfRule>
    <cfRule type="cellIs" dxfId="56" priority="70" operator="equal">
      <formula>"Baja"</formula>
    </cfRule>
    <cfRule type="cellIs" dxfId="55" priority="71" operator="equal">
      <formula>"Muy Baja"</formula>
    </cfRule>
  </conditionalFormatting>
  <conditionalFormatting sqref="AA52:AA57">
    <cfRule type="cellIs" dxfId="54" priority="62" operator="equal">
      <formula>"Catastrófico"</formula>
    </cfRule>
    <cfRule type="cellIs" dxfId="53" priority="63" operator="equal">
      <formula>"Mayor"</formula>
    </cfRule>
    <cfRule type="cellIs" dxfId="52" priority="64" operator="equal">
      <formula>"Moderado"</formula>
    </cfRule>
    <cfRule type="cellIs" dxfId="51" priority="65" operator="equal">
      <formula>"Menor"</formula>
    </cfRule>
    <cfRule type="cellIs" dxfId="50" priority="66" operator="equal">
      <formula>"Leve"</formula>
    </cfRule>
  </conditionalFormatting>
  <conditionalFormatting sqref="AC52:AC57">
    <cfRule type="cellIs" dxfId="49" priority="58" operator="equal">
      <formula>"Extremo"</formula>
    </cfRule>
    <cfRule type="cellIs" dxfId="48" priority="59" operator="equal">
      <formula>"Alto"</formula>
    </cfRule>
    <cfRule type="cellIs" dxfId="47" priority="60" operator="equal">
      <formula>"Moderado"</formula>
    </cfRule>
    <cfRule type="cellIs" dxfId="46" priority="61" operator="equal">
      <formula>"Bajo"</formula>
    </cfRule>
  </conditionalFormatting>
  <conditionalFormatting sqref="N58">
    <cfRule type="cellIs" dxfId="45" priority="44" operator="equal">
      <formula>"Extremo"</formula>
    </cfRule>
    <cfRule type="cellIs" dxfId="44" priority="45" operator="equal">
      <formula>"Alto"</formula>
    </cfRule>
    <cfRule type="cellIs" dxfId="43" priority="46" operator="equal">
      <formula>"Moderado"</formula>
    </cfRule>
    <cfRule type="cellIs" dxfId="42" priority="47" operator="equal">
      <formula>"Bajo"</formula>
    </cfRule>
  </conditionalFormatting>
  <conditionalFormatting sqref="Y58:Y63">
    <cfRule type="cellIs" dxfId="41" priority="39" operator="equal">
      <formula>"Muy Alta"</formula>
    </cfRule>
    <cfRule type="cellIs" dxfId="40" priority="40" operator="equal">
      <formula>"Alta"</formula>
    </cfRule>
    <cfRule type="cellIs" dxfId="39" priority="41" operator="equal">
      <formula>"Media"</formula>
    </cfRule>
    <cfRule type="cellIs" dxfId="38" priority="42" operator="equal">
      <formula>"Baja"</formula>
    </cfRule>
    <cfRule type="cellIs" dxfId="37" priority="43" operator="equal">
      <formula>"Muy Baja"</formula>
    </cfRule>
  </conditionalFormatting>
  <conditionalFormatting sqref="AA58:AA63">
    <cfRule type="cellIs" dxfId="36" priority="34" operator="equal">
      <formula>"Catastrófico"</formula>
    </cfRule>
    <cfRule type="cellIs" dxfId="35" priority="35" operator="equal">
      <formula>"Mayor"</formula>
    </cfRule>
    <cfRule type="cellIs" dxfId="34" priority="36" operator="equal">
      <formula>"Moderado"</formula>
    </cfRule>
    <cfRule type="cellIs" dxfId="33" priority="37" operator="equal">
      <formula>"Menor"</formula>
    </cfRule>
    <cfRule type="cellIs" dxfId="32" priority="38" operator="equal">
      <formula>"Leve"</formula>
    </cfRule>
  </conditionalFormatting>
  <conditionalFormatting sqref="AC58:AC63">
    <cfRule type="cellIs" dxfId="31" priority="30" operator="equal">
      <formula>"Extremo"</formula>
    </cfRule>
    <cfRule type="cellIs" dxfId="30" priority="31" operator="equal">
      <formula>"Alto"</formula>
    </cfRule>
    <cfRule type="cellIs" dxfId="29" priority="32" operator="equal">
      <formula>"Moderado"</formula>
    </cfRule>
    <cfRule type="cellIs" dxfId="28" priority="33" operator="equal">
      <formula>"Bajo"</formula>
    </cfRule>
  </conditionalFormatting>
  <conditionalFormatting sqref="H64">
    <cfRule type="cellIs" dxfId="27" priority="25" operator="equal">
      <formula>"Muy Alta"</formula>
    </cfRule>
    <cfRule type="cellIs" dxfId="26" priority="26" operator="equal">
      <formula>"Alta"</formula>
    </cfRule>
    <cfRule type="cellIs" dxfId="25" priority="27" operator="equal">
      <formula>"Media"</formula>
    </cfRule>
    <cfRule type="cellIs" dxfId="24" priority="28" operator="equal">
      <formula>"Baja"</formula>
    </cfRule>
    <cfRule type="cellIs" dxfId="23" priority="29" operator="equal">
      <formula>"Muy Baja"</formula>
    </cfRule>
  </conditionalFormatting>
  <conditionalFormatting sqref="N64">
    <cfRule type="cellIs" dxfId="22" priority="16" operator="equal">
      <formula>"Extremo"</formula>
    </cfRule>
    <cfRule type="cellIs" dxfId="21" priority="17" operator="equal">
      <formula>"Alto"</formula>
    </cfRule>
    <cfRule type="cellIs" dxfId="20" priority="18" operator="equal">
      <formula>"Moderado"</formula>
    </cfRule>
    <cfRule type="cellIs" dxfId="19" priority="19" operator="equal">
      <formula>"Bajo"</formula>
    </cfRule>
  </conditionalFormatting>
  <conditionalFormatting sqref="Y64:Y69">
    <cfRule type="cellIs" dxfId="18" priority="11" operator="equal">
      <formula>"Muy Alta"</formula>
    </cfRule>
    <cfRule type="cellIs" dxfId="17" priority="12" operator="equal">
      <formula>"Alta"</formula>
    </cfRule>
    <cfRule type="cellIs" dxfId="16" priority="13" operator="equal">
      <formula>"Media"</formula>
    </cfRule>
    <cfRule type="cellIs" dxfId="15" priority="14" operator="equal">
      <formula>"Baja"</formula>
    </cfRule>
    <cfRule type="cellIs" dxfId="14" priority="15" operator="equal">
      <formula>"Muy Baja"</formula>
    </cfRule>
  </conditionalFormatting>
  <conditionalFormatting sqref="AA64:AA69">
    <cfRule type="cellIs" dxfId="13" priority="6" operator="equal">
      <formula>"Catastrófico"</formula>
    </cfRule>
    <cfRule type="cellIs" dxfId="12" priority="7" operator="equal">
      <formula>"Mayor"</formula>
    </cfRule>
    <cfRule type="cellIs" dxfId="11" priority="8" operator="equal">
      <formula>"Moderado"</formula>
    </cfRule>
    <cfRule type="cellIs" dxfId="10" priority="9" operator="equal">
      <formula>"Menor"</formula>
    </cfRule>
    <cfRule type="cellIs" dxfId="9" priority="10" operator="equal">
      <formula>"Leve"</formula>
    </cfRule>
  </conditionalFormatting>
  <conditionalFormatting sqref="AC64:AC69">
    <cfRule type="cellIs" dxfId="8" priority="2" operator="equal">
      <formula>"Extremo"</formula>
    </cfRule>
    <cfRule type="cellIs" dxfId="7" priority="3" operator="equal">
      <formula>"Alto"</formula>
    </cfRule>
    <cfRule type="cellIs" dxfId="6" priority="4" operator="equal">
      <formula>"Moderado"</formula>
    </cfRule>
    <cfRule type="cellIs" dxfId="5" priority="5" operator="equal">
      <formula>"Bajo"</formula>
    </cfRule>
  </conditionalFormatting>
  <conditionalFormatting sqref="K10:K69">
    <cfRule type="containsText" dxfId="4" priority="1" operator="containsText" text="❌">
      <formula>NOT(ISERROR(SEARCH("❌",K10)))</formula>
    </cfRule>
  </conditionalFormatting>
  <pageMargins left="0.7" right="0.7" top="0.75" bottom="0.75" header="0.3" footer="0.3"/>
  <pageSetup orientation="portrait" r:id="rId1"/>
  <ignoredErrors>
    <ignoredError sqref="AB12" formula="1"/>
  </ignoredErrors>
  <extLst>
    <ext xmlns:x14="http://schemas.microsoft.com/office/spreadsheetml/2009/9/main" uri="{CCE6A557-97BC-4b89-ADB6-D9C93CAAB3DF}">
      <x14:dataValidations xmlns:xm="http://schemas.microsoft.com/office/excel/2006/main" count="15">
        <x14:dataValidation type="list" allowBlank="1" showInputMessage="1" showErrorMessage="1">
          <x14:formula1>
            <xm:f>'Tabla Valoración controles'!$D$4:$D$6</xm:f>
          </x14:formula1>
          <xm:sqref>R10:R69</xm:sqref>
        </x14:dataValidation>
        <x14:dataValidation type="list" allowBlank="1" showInputMessage="1" showErrorMessage="1">
          <x14:formula1>
            <xm:f>'Tabla Valoración controles'!$D$7:$D$8</xm:f>
          </x14:formula1>
          <xm:sqref>S10:S69</xm:sqref>
        </x14:dataValidation>
        <x14:dataValidation type="list" allowBlank="1" showInputMessage="1" showErrorMessage="1">
          <x14:formula1>
            <xm:f>'Tabla Valoración controles'!$D$9:$D$10</xm:f>
          </x14:formula1>
          <xm:sqref>U10:U69</xm:sqref>
        </x14:dataValidation>
        <x14:dataValidation type="list" allowBlank="1" showInputMessage="1" showErrorMessage="1">
          <x14:formula1>
            <xm:f>'Tabla Valoración controles'!$D$11:$D$12</xm:f>
          </x14:formula1>
          <xm:sqref>V10:V69</xm:sqref>
        </x14:dataValidation>
        <x14:dataValidation type="list" allowBlank="1" showInputMessage="1" showErrorMessage="1">
          <x14:formula1>
            <xm:f>'Opciones Tratamiento'!$B$9:$B$10</xm:f>
          </x14:formula1>
          <xm:sqref>AJ10:AJ11 AJ13:AJ14 AJ16:AJ17 AJ19:AJ20 AJ22:AJ23 AJ25:AJ26 AJ28:AJ29 AJ31:AJ32 AJ34:AJ35 AJ37:AJ38 AJ40:AJ41 AJ43:AJ44 AJ46:AJ47 AJ49:AJ50 AJ52:AJ53 AJ55:AJ56 AJ58:AJ59 AJ61:AJ62 AJ64:AJ65 AJ67:AJ68</xm:sqref>
        </x14:dataValidation>
        <x14:dataValidation type="list" allowBlank="1" showInputMessage="1" showErrorMessage="1">
          <x14:formula1>
            <xm:f>'Tabla Valoración controles'!$D$13:$D$14</xm:f>
          </x14:formula1>
          <xm:sqref>W10:W69</xm:sqref>
        </x14:dataValidation>
        <x14:dataValidation type="list" allowBlank="1" showInputMessage="1" showErrorMessage="1">
          <x14:formula1>
            <xm:f>'Opciones Tratamiento'!$B$13:$B$19</xm:f>
          </x14:formula1>
          <xm:sqref>F10:F69</xm:sqref>
        </x14:dataValidation>
        <x14:dataValidation type="list" allowBlank="1" showInputMessage="1" showErrorMessage="1">
          <x14:formula1>
            <xm:f>'Opciones Tratamiento'!$E$2:$E$4</xm:f>
          </x14:formula1>
          <xm:sqref>B10:B69</xm:sqref>
        </x14:dataValidation>
        <x14:dataValidation type="list" allowBlank="1" showInputMessage="1" showErrorMessage="1">
          <x14:formula1>
            <xm:f>'Opciones Tratamiento'!$B$2:$B$5</xm:f>
          </x14:formula1>
          <xm:sqref>AD10:AD69</xm:sqref>
        </x14:dataValidation>
        <x14:dataValidation type="list" allowBlank="1" showInputMessage="1" showErrorMessage="1">
          <x14:formula1>
            <xm:f>'Tabla Impacto'!$F$210:$F$221</xm:f>
          </x14:formula1>
          <xm:sqref>J10:J69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AE10:AE69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AF10:AF69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AG10:AG69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AH10:AH69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AI10:AI69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U140"/>
  <sheetViews>
    <sheetView zoomScale="40" zoomScaleNormal="40" workbookViewId="0">
      <selection activeCell="V34" sqref="V34:W35"/>
    </sheetView>
  </sheetViews>
  <sheetFormatPr baseColWidth="10" defaultRowHeight="15" x14ac:dyDescent="0.25"/>
  <cols>
    <col min="2" max="39" width="5.7109375" customWidth="1"/>
    <col min="41" max="46" width="5.7109375" customWidth="1"/>
  </cols>
  <sheetData>
    <row r="1" spans="1:99"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c r="CN1" s="84"/>
      <c r="CO1" s="84"/>
      <c r="CP1" s="84"/>
      <c r="CQ1" s="84"/>
      <c r="CR1" s="84"/>
      <c r="CS1" s="84"/>
      <c r="CT1" s="84"/>
      <c r="CU1" s="84"/>
    </row>
    <row r="2" spans="1:99" ht="18" customHeight="1" x14ac:dyDescent="0.25">
      <c r="A2" s="84"/>
      <c r="B2" s="325" t="s">
        <v>161</v>
      </c>
      <c r="C2" s="325"/>
      <c r="D2" s="325"/>
      <c r="E2" s="325"/>
      <c r="F2" s="325"/>
      <c r="G2" s="325"/>
      <c r="H2" s="325"/>
      <c r="I2" s="325"/>
      <c r="J2" s="292" t="s">
        <v>2</v>
      </c>
      <c r="K2" s="292"/>
      <c r="L2" s="292"/>
      <c r="M2" s="292"/>
      <c r="N2" s="292"/>
      <c r="O2" s="292"/>
      <c r="P2" s="292"/>
      <c r="Q2" s="292"/>
      <c r="R2" s="292"/>
      <c r="S2" s="292"/>
      <c r="T2" s="292"/>
      <c r="U2" s="292"/>
      <c r="V2" s="292"/>
      <c r="W2" s="292"/>
      <c r="X2" s="292"/>
      <c r="Y2" s="292"/>
      <c r="Z2" s="292"/>
      <c r="AA2" s="292"/>
      <c r="AB2" s="292"/>
      <c r="AC2" s="292"/>
      <c r="AD2" s="292"/>
      <c r="AE2" s="292"/>
      <c r="AF2" s="292"/>
      <c r="AG2" s="292"/>
      <c r="AH2" s="292"/>
      <c r="AI2" s="292"/>
      <c r="AJ2" s="292"/>
      <c r="AK2" s="292"/>
      <c r="AL2" s="292"/>
      <c r="AM2" s="292"/>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c r="CN2" s="84"/>
      <c r="CO2" s="84"/>
      <c r="CP2" s="84"/>
      <c r="CQ2" s="84"/>
      <c r="CR2" s="84"/>
      <c r="CS2" s="84"/>
      <c r="CT2" s="84"/>
      <c r="CU2" s="84"/>
    </row>
    <row r="3" spans="1:99" ht="18.75" customHeight="1" x14ac:dyDescent="0.25">
      <c r="A3" s="84"/>
      <c r="B3" s="325"/>
      <c r="C3" s="325"/>
      <c r="D3" s="325"/>
      <c r="E3" s="325"/>
      <c r="F3" s="325"/>
      <c r="G3" s="325"/>
      <c r="H3" s="325"/>
      <c r="I3" s="325"/>
      <c r="J3" s="292"/>
      <c r="K3" s="292"/>
      <c r="L3" s="292"/>
      <c r="M3" s="292"/>
      <c r="N3" s="292"/>
      <c r="O3" s="292"/>
      <c r="P3" s="292"/>
      <c r="Q3" s="292"/>
      <c r="R3" s="292"/>
      <c r="S3" s="292"/>
      <c r="T3" s="292"/>
      <c r="U3" s="292"/>
      <c r="V3" s="292"/>
      <c r="W3" s="292"/>
      <c r="X3" s="292"/>
      <c r="Y3" s="292"/>
      <c r="Z3" s="292"/>
      <c r="AA3" s="292"/>
      <c r="AB3" s="292"/>
      <c r="AC3" s="292"/>
      <c r="AD3" s="292"/>
      <c r="AE3" s="292"/>
      <c r="AF3" s="292"/>
      <c r="AG3" s="292"/>
      <c r="AH3" s="292"/>
      <c r="AI3" s="292"/>
      <c r="AJ3" s="292"/>
      <c r="AK3" s="292"/>
      <c r="AL3" s="292"/>
      <c r="AM3" s="292"/>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c r="CN3" s="84"/>
      <c r="CO3" s="84"/>
      <c r="CP3" s="84"/>
      <c r="CQ3" s="84"/>
      <c r="CR3" s="84"/>
      <c r="CS3" s="84"/>
      <c r="CT3" s="84"/>
      <c r="CU3" s="84"/>
    </row>
    <row r="4" spans="1:99" ht="15" customHeight="1" x14ac:dyDescent="0.25">
      <c r="A4" s="84"/>
      <c r="B4" s="325"/>
      <c r="C4" s="325"/>
      <c r="D4" s="325"/>
      <c r="E4" s="325"/>
      <c r="F4" s="325"/>
      <c r="G4" s="325"/>
      <c r="H4" s="325"/>
      <c r="I4" s="325"/>
      <c r="J4" s="292"/>
      <c r="K4" s="292"/>
      <c r="L4" s="292"/>
      <c r="M4" s="292"/>
      <c r="N4" s="292"/>
      <c r="O4" s="292"/>
      <c r="P4" s="292"/>
      <c r="Q4" s="292"/>
      <c r="R4" s="292"/>
      <c r="S4" s="292"/>
      <c r="T4" s="292"/>
      <c r="U4" s="292"/>
      <c r="V4" s="292"/>
      <c r="W4" s="292"/>
      <c r="X4" s="292"/>
      <c r="Y4" s="292"/>
      <c r="Z4" s="292"/>
      <c r="AA4" s="292"/>
      <c r="AB4" s="292"/>
      <c r="AC4" s="292"/>
      <c r="AD4" s="292"/>
      <c r="AE4" s="292"/>
      <c r="AF4" s="292"/>
      <c r="AG4" s="292"/>
      <c r="AH4" s="292"/>
      <c r="AI4" s="292"/>
      <c r="AJ4" s="292"/>
      <c r="AK4" s="292"/>
      <c r="AL4" s="292"/>
      <c r="AM4" s="292"/>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c r="CN4" s="84"/>
      <c r="CO4" s="84"/>
      <c r="CP4" s="84"/>
      <c r="CQ4" s="84"/>
      <c r="CR4" s="84"/>
      <c r="CS4" s="84"/>
      <c r="CT4" s="84"/>
      <c r="CU4" s="84"/>
    </row>
    <row r="5" spans="1:99"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c r="BV5" s="84"/>
      <c r="BW5" s="84"/>
      <c r="BX5" s="84"/>
      <c r="BY5" s="84"/>
      <c r="BZ5" s="84"/>
      <c r="CA5" s="84"/>
      <c r="CB5" s="84"/>
      <c r="CC5" s="84"/>
      <c r="CD5" s="84"/>
      <c r="CE5" s="84"/>
      <c r="CF5" s="84"/>
      <c r="CG5" s="84"/>
      <c r="CH5" s="84"/>
      <c r="CI5" s="84"/>
      <c r="CJ5" s="84"/>
      <c r="CK5" s="84"/>
      <c r="CL5" s="84"/>
      <c r="CM5" s="84"/>
      <c r="CN5" s="84"/>
      <c r="CO5" s="84"/>
      <c r="CP5" s="84"/>
      <c r="CQ5" s="84"/>
      <c r="CR5" s="84"/>
      <c r="CS5" s="84"/>
      <c r="CT5" s="84"/>
      <c r="CU5" s="84"/>
    </row>
    <row r="6" spans="1:99" ht="15" customHeight="1" x14ac:dyDescent="0.25">
      <c r="A6" s="84"/>
      <c r="B6" s="238" t="s">
        <v>4</v>
      </c>
      <c r="C6" s="238"/>
      <c r="D6" s="239"/>
      <c r="E6" s="276" t="s">
        <v>116</v>
      </c>
      <c r="F6" s="277"/>
      <c r="G6" s="277"/>
      <c r="H6" s="277"/>
      <c r="I6" s="278"/>
      <c r="J6" s="288" t="str">
        <f ca="1">IF(AND('Mapa final'!$H$10="Muy Alta",'Mapa final'!$L$10="Leve"),CONCATENATE("R",'Mapa final'!$A$10),"")</f>
        <v/>
      </c>
      <c r="K6" s="289"/>
      <c r="L6" s="289" t="str">
        <f ca="1">IF(AND('Mapa final'!$H$16="Muy Alta",'Mapa final'!$L$16="Leve"),CONCATENATE("R",'Mapa final'!$A$16),"")</f>
        <v/>
      </c>
      <c r="M6" s="289"/>
      <c r="N6" s="289" t="str">
        <f ca="1">IF(AND('Mapa final'!$H$22="Muy Alta",'Mapa final'!$L$22="Leve"),CONCATENATE("R",'Mapa final'!$A$22),"")</f>
        <v/>
      </c>
      <c r="O6" s="291"/>
      <c r="P6" s="288" t="str">
        <f ca="1">IF(AND('Mapa final'!$H$10="Muy Alta",'Mapa final'!$L$10="Menor"),CONCATENATE("R",'Mapa final'!$A$10),"")</f>
        <v/>
      </c>
      <c r="Q6" s="289"/>
      <c r="R6" s="289" t="str">
        <f ca="1">IF(AND('Mapa final'!$H$16="Muy Alta",'Mapa final'!$L$16="Menor"),CONCATENATE("R",'Mapa final'!$A$16),"")</f>
        <v/>
      </c>
      <c r="S6" s="289"/>
      <c r="T6" s="289" t="str">
        <f ca="1">IF(AND('Mapa final'!$H$22="Muy Alta",'Mapa final'!$L$22="Menor"),CONCATENATE("R",'Mapa final'!$A$22),"")</f>
        <v/>
      </c>
      <c r="U6" s="291"/>
      <c r="V6" s="288" t="str">
        <f ca="1">IF(AND('Mapa final'!$H$10="Muy Alta",'Mapa final'!$L$10="Moderado"),CONCATENATE("R",'Mapa final'!$A$10),"")</f>
        <v/>
      </c>
      <c r="W6" s="289"/>
      <c r="X6" s="289" t="str">
        <f ca="1">IF(AND('Mapa final'!$H$16="Muy Alta",'Mapa final'!$L$16="Moderado"),CONCATENATE("R",'Mapa final'!$A$16),"")</f>
        <v/>
      </c>
      <c r="Y6" s="289"/>
      <c r="Z6" s="289" t="str">
        <f ca="1">IF(AND('Mapa final'!$H$22="Muy Alta",'Mapa final'!$L$22="Moderado"),CONCATENATE("R",'Mapa final'!$A$22),"")</f>
        <v/>
      </c>
      <c r="AA6" s="291"/>
      <c r="AB6" s="288" t="str">
        <f ca="1">IF(AND('Mapa final'!$H$10="Muy Alta",'Mapa final'!$L$10="Mayor"),CONCATENATE("R",'Mapa final'!$A$10),"")</f>
        <v/>
      </c>
      <c r="AC6" s="289"/>
      <c r="AD6" s="289" t="str">
        <f ca="1">IF(AND('Mapa final'!$H$16="Muy Alta",'Mapa final'!$L$16="Mayor"),CONCATENATE("R",'Mapa final'!$A$16),"")</f>
        <v/>
      </c>
      <c r="AE6" s="289"/>
      <c r="AF6" s="289" t="str">
        <f ca="1">IF(AND('Mapa final'!$H$22="Muy Alta",'Mapa final'!$L$22="Mayor"),CONCATENATE("R",'Mapa final'!$A$22),"")</f>
        <v/>
      </c>
      <c r="AG6" s="291"/>
      <c r="AH6" s="304" t="str">
        <f ca="1">IF(AND('Mapa final'!$H$10="Muy Alta",'Mapa final'!$L$10="Catastrófico"),CONCATENATE("R",'Mapa final'!$A$10),"")</f>
        <v/>
      </c>
      <c r="AI6" s="305"/>
      <c r="AJ6" s="305" t="str">
        <f ca="1">IF(AND('Mapa final'!$H$16="Muy Alta",'Mapa final'!$L$16="Catastrófico"),CONCATENATE("R",'Mapa final'!$A$16),"")</f>
        <v/>
      </c>
      <c r="AK6" s="305"/>
      <c r="AL6" s="305" t="str">
        <f ca="1">IF(AND('Mapa final'!$H$22="Muy Alta",'Mapa final'!$L$22="Catastrófico"),CONCATENATE("R",'Mapa final'!$A$22),"")</f>
        <v/>
      </c>
      <c r="AM6" s="306"/>
      <c r="AO6" s="240" t="s">
        <v>79</v>
      </c>
      <c r="AP6" s="241"/>
      <c r="AQ6" s="241"/>
      <c r="AR6" s="241"/>
      <c r="AS6" s="241"/>
      <c r="AT6" s="242"/>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c r="BY6" s="84"/>
      <c r="BZ6" s="84"/>
      <c r="CA6" s="84"/>
      <c r="CB6" s="84"/>
    </row>
    <row r="7" spans="1:99" ht="15" customHeight="1" x14ac:dyDescent="0.25">
      <c r="A7" s="84"/>
      <c r="B7" s="238"/>
      <c r="C7" s="238"/>
      <c r="D7" s="239"/>
      <c r="E7" s="279"/>
      <c r="F7" s="280"/>
      <c r="G7" s="280"/>
      <c r="H7" s="280"/>
      <c r="I7" s="281"/>
      <c r="J7" s="290"/>
      <c r="K7" s="287"/>
      <c r="L7" s="287"/>
      <c r="M7" s="287"/>
      <c r="N7" s="287"/>
      <c r="O7" s="286"/>
      <c r="P7" s="290"/>
      <c r="Q7" s="287"/>
      <c r="R7" s="287"/>
      <c r="S7" s="287"/>
      <c r="T7" s="287"/>
      <c r="U7" s="286"/>
      <c r="V7" s="290"/>
      <c r="W7" s="287"/>
      <c r="X7" s="287"/>
      <c r="Y7" s="287"/>
      <c r="Z7" s="287"/>
      <c r="AA7" s="286"/>
      <c r="AB7" s="290"/>
      <c r="AC7" s="287"/>
      <c r="AD7" s="287"/>
      <c r="AE7" s="287"/>
      <c r="AF7" s="287"/>
      <c r="AG7" s="286"/>
      <c r="AH7" s="298"/>
      <c r="AI7" s="299"/>
      <c r="AJ7" s="299"/>
      <c r="AK7" s="299"/>
      <c r="AL7" s="299"/>
      <c r="AM7" s="300"/>
      <c r="AN7" s="84"/>
      <c r="AO7" s="243"/>
      <c r="AP7" s="244"/>
      <c r="AQ7" s="244"/>
      <c r="AR7" s="244"/>
      <c r="AS7" s="244"/>
      <c r="AT7" s="245"/>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row>
    <row r="8" spans="1:99" ht="15" customHeight="1" x14ac:dyDescent="0.25">
      <c r="A8" s="84"/>
      <c r="B8" s="238"/>
      <c r="C8" s="238"/>
      <c r="D8" s="239"/>
      <c r="E8" s="279"/>
      <c r="F8" s="280"/>
      <c r="G8" s="280"/>
      <c r="H8" s="280"/>
      <c r="I8" s="281"/>
      <c r="J8" s="290" t="str">
        <f ca="1">IF(AND('Mapa final'!$H$28="Muy Alta",'Mapa final'!$L$28="Leve"),CONCATENATE("R",'Mapa final'!$A$28),"")</f>
        <v/>
      </c>
      <c r="K8" s="287"/>
      <c r="L8" s="285" t="str">
        <f ca="1">IF(AND('Mapa final'!$H$34="Muy Alta",'Mapa final'!$L$34="Leve"),CONCATENATE("R",'Mapa final'!$A$34),"")</f>
        <v/>
      </c>
      <c r="M8" s="285"/>
      <c r="N8" s="285" t="str">
        <f ca="1">IF(AND('Mapa final'!$H$40="Muy Alta",'Mapa final'!$L$40="Leve"),CONCATENATE("R",'Mapa final'!$A$40),"")</f>
        <v/>
      </c>
      <c r="O8" s="286"/>
      <c r="P8" s="290" t="str">
        <f ca="1">IF(AND('Mapa final'!$H$28="Muy Alta",'Mapa final'!$L$28="Menor"),CONCATENATE("R",'Mapa final'!$A$28),"")</f>
        <v/>
      </c>
      <c r="Q8" s="287"/>
      <c r="R8" s="285" t="str">
        <f ca="1">IF(AND('Mapa final'!$H$34="Muy Alta",'Mapa final'!$L$34="Menor"),CONCATENATE("R",'Mapa final'!$A$34),"")</f>
        <v/>
      </c>
      <c r="S8" s="285"/>
      <c r="T8" s="285" t="str">
        <f ca="1">IF(AND('Mapa final'!$H$40="Muy Alta",'Mapa final'!$L$40="Menor"),CONCATENATE("R",'Mapa final'!$A$40),"")</f>
        <v/>
      </c>
      <c r="U8" s="286"/>
      <c r="V8" s="290" t="str">
        <f ca="1">IF(AND('Mapa final'!$H$28="Muy Alta",'Mapa final'!$L$28="Moderado"),CONCATENATE("R",'Mapa final'!$A$28),"")</f>
        <v/>
      </c>
      <c r="W8" s="287"/>
      <c r="X8" s="285" t="str">
        <f ca="1">IF(AND('Mapa final'!$H$34="Muy Alta",'Mapa final'!$L$34="Moderado"),CONCATENATE("R",'Mapa final'!$A$34),"")</f>
        <v/>
      </c>
      <c r="Y8" s="285"/>
      <c r="Z8" s="285" t="str">
        <f ca="1">IF(AND('Mapa final'!$H$40="Muy Alta",'Mapa final'!$L$40="Moderado"),CONCATENATE("R",'Mapa final'!$A$40),"")</f>
        <v/>
      </c>
      <c r="AA8" s="286"/>
      <c r="AB8" s="290" t="str">
        <f ca="1">IF(AND('Mapa final'!$H$28="Muy Alta",'Mapa final'!$L$28="Mayor"),CONCATENATE("R",'Mapa final'!$A$28),"")</f>
        <v/>
      </c>
      <c r="AC8" s="287"/>
      <c r="AD8" s="285" t="str">
        <f ca="1">IF(AND('Mapa final'!$H$34="Muy Alta",'Mapa final'!$L$34="Mayor"),CONCATENATE("R",'Mapa final'!$A$34),"")</f>
        <v/>
      </c>
      <c r="AE8" s="285"/>
      <c r="AF8" s="285" t="str">
        <f ca="1">IF(AND('Mapa final'!$H$40="Muy Alta",'Mapa final'!$L$40="Mayor"),CONCATENATE("R",'Mapa final'!$A$40),"")</f>
        <v/>
      </c>
      <c r="AG8" s="286"/>
      <c r="AH8" s="298" t="str">
        <f ca="1">IF(AND('Mapa final'!$H$28="Muy Alta",'Mapa final'!$L$28="Catastrófico"),CONCATENATE("R",'Mapa final'!$A$28),"")</f>
        <v/>
      </c>
      <c r="AI8" s="299"/>
      <c r="AJ8" s="299" t="str">
        <f ca="1">IF(AND('Mapa final'!$H$34="Muy Alta",'Mapa final'!$L$34="Catastrófico"),CONCATENATE("R",'Mapa final'!$A$34),"")</f>
        <v/>
      </c>
      <c r="AK8" s="299"/>
      <c r="AL8" s="299" t="str">
        <f ca="1">IF(AND('Mapa final'!$H$40="Muy Alta",'Mapa final'!$L$40="Catastrófico"),CONCATENATE("R",'Mapa final'!$A$40),"")</f>
        <v/>
      </c>
      <c r="AM8" s="300"/>
      <c r="AN8" s="84"/>
      <c r="AO8" s="243"/>
      <c r="AP8" s="244"/>
      <c r="AQ8" s="244"/>
      <c r="AR8" s="244"/>
      <c r="AS8" s="244"/>
      <c r="AT8" s="245"/>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c r="BY8" s="84"/>
      <c r="BZ8" s="84"/>
      <c r="CA8" s="84"/>
      <c r="CB8" s="84"/>
    </row>
    <row r="9" spans="1:99" ht="15" customHeight="1" x14ac:dyDescent="0.25">
      <c r="A9" s="84"/>
      <c r="B9" s="238"/>
      <c r="C9" s="238"/>
      <c r="D9" s="239"/>
      <c r="E9" s="279"/>
      <c r="F9" s="280"/>
      <c r="G9" s="280"/>
      <c r="H9" s="280"/>
      <c r="I9" s="281"/>
      <c r="J9" s="290"/>
      <c r="K9" s="287"/>
      <c r="L9" s="285"/>
      <c r="M9" s="285"/>
      <c r="N9" s="285"/>
      <c r="O9" s="286"/>
      <c r="P9" s="290"/>
      <c r="Q9" s="287"/>
      <c r="R9" s="285"/>
      <c r="S9" s="285"/>
      <c r="T9" s="285"/>
      <c r="U9" s="286"/>
      <c r="V9" s="290"/>
      <c r="W9" s="287"/>
      <c r="X9" s="285"/>
      <c r="Y9" s="285"/>
      <c r="Z9" s="285"/>
      <c r="AA9" s="286"/>
      <c r="AB9" s="290"/>
      <c r="AC9" s="287"/>
      <c r="AD9" s="285"/>
      <c r="AE9" s="285"/>
      <c r="AF9" s="285"/>
      <c r="AG9" s="286"/>
      <c r="AH9" s="298"/>
      <c r="AI9" s="299"/>
      <c r="AJ9" s="299"/>
      <c r="AK9" s="299"/>
      <c r="AL9" s="299"/>
      <c r="AM9" s="300"/>
      <c r="AN9" s="84"/>
      <c r="AO9" s="243"/>
      <c r="AP9" s="244"/>
      <c r="AQ9" s="244"/>
      <c r="AR9" s="244"/>
      <c r="AS9" s="244"/>
      <c r="AT9" s="245"/>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row>
    <row r="10" spans="1:99" ht="15" customHeight="1" x14ac:dyDescent="0.25">
      <c r="A10" s="84"/>
      <c r="B10" s="238"/>
      <c r="C10" s="238"/>
      <c r="D10" s="239"/>
      <c r="E10" s="279"/>
      <c r="F10" s="280"/>
      <c r="G10" s="280"/>
      <c r="H10" s="280"/>
      <c r="I10" s="281"/>
      <c r="J10" s="290" t="str">
        <f ca="1">IF(AND('Mapa final'!$H$46="Muy Alta",'Mapa final'!$L$46="Leve"),CONCATENATE("R",'Mapa final'!$A$46),"")</f>
        <v/>
      </c>
      <c r="K10" s="287"/>
      <c r="L10" s="285" t="str">
        <f ca="1">IF(AND('Mapa final'!$H$52="Muy Alta",'Mapa final'!$L$52="Leve"),CONCATENATE("R",'Mapa final'!$A$52),"")</f>
        <v/>
      </c>
      <c r="M10" s="285"/>
      <c r="N10" s="285" t="str">
        <f ca="1">IF(AND('Mapa final'!$H$58="Muy Alta",'Mapa final'!$L$58="Leve"),CONCATENATE("R",'Mapa final'!$A$58),"")</f>
        <v/>
      </c>
      <c r="O10" s="286"/>
      <c r="P10" s="290" t="str">
        <f ca="1">IF(AND('Mapa final'!$H$46="Muy Alta",'Mapa final'!$L$46="Menor"),CONCATENATE("R",'Mapa final'!$A$46),"")</f>
        <v/>
      </c>
      <c r="Q10" s="287"/>
      <c r="R10" s="285" t="str">
        <f ca="1">IF(AND('Mapa final'!$H$52="Muy Alta",'Mapa final'!$L$52="Menor"),CONCATENATE("R",'Mapa final'!$A$52),"")</f>
        <v/>
      </c>
      <c r="S10" s="285"/>
      <c r="T10" s="285" t="str">
        <f ca="1">IF(AND('Mapa final'!$H$58="Muy Alta",'Mapa final'!$L$58="Menor"),CONCATENATE("R",'Mapa final'!$A$58),"")</f>
        <v/>
      </c>
      <c r="U10" s="286"/>
      <c r="V10" s="290" t="str">
        <f ca="1">IF(AND('Mapa final'!$H$46="Muy Alta",'Mapa final'!$L$46="Moderado"),CONCATENATE("R",'Mapa final'!$A$46),"")</f>
        <v/>
      </c>
      <c r="W10" s="287"/>
      <c r="X10" s="285" t="str">
        <f ca="1">IF(AND('Mapa final'!$H$52="Muy Alta",'Mapa final'!$L$52="Moderado"),CONCATENATE("R",'Mapa final'!$A$52),"")</f>
        <v/>
      </c>
      <c r="Y10" s="285"/>
      <c r="Z10" s="285" t="str">
        <f ca="1">IF(AND('Mapa final'!$H$58="Muy Alta",'Mapa final'!$L$58="Moderado"),CONCATENATE("R",'Mapa final'!$A$58),"")</f>
        <v/>
      </c>
      <c r="AA10" s="286"/>
      <c r="AB10" s="290" t="str">
        <f ca="1">IF(AND('Mapa final'!$H$46="Muy Alta",'Mapa final'!$L$46="Mayor"),CONCATENATE("R",'Mapa final'!$A$46),"")</f>
        <v/>
      </c>
      <c r="AC10" s="287"/>
      <c r="AD10" s="285" t="str">
        <f ca="1">IF(AND('Mapa final'!$H$52="Muy Alta",'Mapa final'!$L$52="Mayor"),CONCATENATE("R",'Mapa final'!$A$52),"")</f>
        <v/>
      </c>
      <c r="AE10" s="285"/>
      <c r="AF10" s="285" t="str">
        <f ca="1">IF(AND('Mapa final'!$H$58="Muy Alta",'Mapa final'!$L$58="Mayor"),CONCATENATE("R",'Mapa final'!$A$58),"")</f>
        <v/>
      </c>
      <c r="AG10" s="286"/>
      <c r="AH10" s="298" t="str">
        <f ca="1">IF(AND('Mapa final'!$H$46="Muy Alta",'Mapa final'!$L$46="Catastrófico"),CONCATENATE("R",'Mapa final'!$A$46),"")</f>
        <v/>
      </c>
      <c r="AI10" s="299"/>
      <c r="AJ10" s="299" t="str">
        <f ca="1">IF(AND('Mapa final'!$H$52="Muy Alta",'Mapa final'!$L$52="Catastrófico"),CONCATENATE("R",'Mapa final'!$A$52),"")</f>
        <v/>
      </c>
      <c r="AK10" s="299"/>
      <c r="AL10" s="299" t="str">
        <f ca="1">IF(AND('Mapa final'!$H$58="Muy Alta",'Mapa final'!$L$58="Catastrófico"),CONCATENATE("R",'Mapa final'!$A$58),"")</f>
        <v/>
      </c>
      <c r="AM10" s="300"/>
      <c r="AN10" s="84"/>
      <c r="AO10" s="243"/>
      <c r="AP10" s="244"/>
      <c r="AQ10" s="244"/>
      <c r="AR10" s="244"/>
      <c r="AS10" s="244"/>
      <c r="AT10" s="245"/>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c r="BY10" s="84"/>
      <c r="BZ10" s="84"/>
      <c r="CA10" s="84"/>
      <c r="CB10" s="84"/>
    </row>
    <row r="11" spans="1:99" ht="15" customHeight="1" x14ac:dyDescent="0.25">
      <c r="A11" s="84"/>
      <c r="B11" s="238"/>
      <c r="C11" s="238"/>
      <c r="D11" s="239"/>
      <c r="E11" s="279"/>
      <c r="F11" s="280"/>
      <c r="G11" s="280"/>
      <c r="H11" s="280"/>
      <c r="I11" s="281"/>
      <c r="J11" s="290"/>
      <c r="K11" s="287"/>
      <c r="L11" s="285"/>
      <c r="M11" s="285"/>
      <c r="N11" s="285"/>
      <c r="O11" s="286"/>
      <c r="P11" s="290"/>
      <c r="Q11" s="287"/>
      <c r="R11" s="285"/>
      <c r="S11" s="285"/>
      <c r="T11" s="285"/>
      <c r="U11" s="286"/>
      <c r="V11" s="290"/>
      <c r="W11" s="287"/>
      <c r="X11" s="285"/>
      <c r="Y11" s="285"/>
      <c r="Z11" s="285"/>
      <c r="AA11" s="286"/>
      <c r="AB11" s="290"/>
      <c r="AC11" s="287"/>
      <c r="AD11" s="285"/>
      <c r="AE11" s="285"/>
      <c r="AF11" s="285"/>
      <c r="AG11" s="286"/>
      <c r="AH11" s="298"/>
      <c r="AI11" s="299"/>
      <c r="AJ11" s="299"/>
      <c r="AK11" s="299"/>
      <c r="AL11" s="299"/>
      <c r="AM11" s="300"/>
      <c r="AN11" s="84"/>
      <c r="AO11" s="243"/>
      <c r="AP11" s="244"/>
      <c r="AQ11" s="244"/>
      <c r="AR11" s="244"/>
      <c r="AS11" s="244"/>
      <c r="AT11" s="245"/>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c r="BY11" s="84"/>
      <c r="BZ11" s="84"/>
      <c r="CA11" s="84"/>
      <c r="CB11" s="84"/>
    </row>
    <row r="12" spans="1:99" ht="15" customHeight="1" x14ac:dyDescent="0.25">
      <c r="A12" s="84"/>
      <c r="B12" s="238"/>
      <c r="C12" s="238"/>
      <c r="D12" s="239"/>
      <c r="E12" s="279"/>
      <c r="F12" s="280"/>
      <c r="G12" s="280"/>
      <c r="H12" s="280"/>
      <c r="I12" s="281"/>
      <c r="J12" s="290" t="str">
        <f ca="1">IF(AND('Mapa final'!$H$64="Muy Alta",'Mapa final'!$L$64="Leve"),CONCATENATE("R",'Mapa final'!$A$64),"")</f>
        <v/>
      </c>
      <c r="K12" s="287"/>
      <c r="L12" s="285" t="str">
        <f>IF(AND('Mapa final'!$H$70="Muy Alta",'Mapa final'!$L$70="Leve"),CONCATENATE("R",'Mapa final'!$A$70),"")</f>
        <v/>
      </c>
      <c r="M12" s="285"/>
      <c r="N12" s="285" t="str">
        <f>IF(AND('Mapa final'!$H$76="Muy Alta",'Mapa final'!$L$76="Leve"),CONCATENATE("R",'Mapa final'!$A$76),"")</f>
        <v/>
      </c>
      <c r="O12" s="286"/>
      <c r="P12" s="290" t="str">
        <f ca="1">IF(AND('Mapa final'!$H$64="Muy Alta",'Mapa final'!$L$64="Menor"),CONCATENATE("R",'Mapa final'!$A$64),"")</f>
        <v/>
      </c>
      <c r="Q12" s="287"/>
      <c r="R12" s="285" t="str">
        <f>IF(AND('Mapa final'!$H$70="Muy Alta",'Mapa final'!$L$70="Menor"),CONCATENATE("R",'Mapa final'!$A$70),"")</f>
        <v/>
      </c>
      <c r="S12" s="285"/>
      <c r="T12" s="285" t="str">
        <f>IF(AND('Mapa final'!$H$76="Muy Alta",'Mapa final'!$L$76="Menor"),CONCATENATE("R",'Mapa final'!$A$76),"")</f>
        <v/>
      </c>
      <c r="U12" s="286"/>
      <c r="V12" s="290" t="str">
        <f ca="1">IF(AND('Mapa final'!$H$64="Muy Alta",'Mapa final'!$L$64="Moderado"),CONCATENATE("R",'Mapa final'!$A$64),"")</f>
        <v/>
      </c>
      <c r="W12" s="287"/>
      <c r="X12" s="285" t="str">
        <f>IF(AND('Mapa final'!$H$70="Muy Alta",'Mapa final'!$L$70="Moderado"),CONCATENATE("R",'Mapa final'!$A$70),"")</f>
        <v/>
      </c>
      <c r="Y12" s="285"/>
      <c r="Z12" s="285" t="str">
        <f>IF(AND('Mapa final'!$H$76="Muy Alta",'Mapa final'!$L$76="Moderado"),CONCATENATE("R",'Mapa final'!$A$76),"")</f>
        <v/>
      </c>
      <c r="AA12" s="286"/>
      <c r="AB12" s="290" t="str">
        <f ca="1">IF(AND('Mapa final'!$H$64="Muy Alta",'Mapa final'!$L$64="Mayor"),CONCATENATE("R",'Mapa final'!$A$64),"")</f>
        <v/>
      </c>
      <c r="AC12" s="287"/>
      <c r="AD12" s="285" t="str">
        <f>IF(AND('Mapa final'!$H$70="Muy Alta",'Mapa final'!$L$70="Mayor"),CONCATENATE("R",'Mapa final'!$A$70),"")</f>
        <v/>
      </c>
      <c r="AE12" s="285"/>
      <c r="AF12" s="285" t="str">
        <f>IF(AND('Mapa final'!$H$76="Muy Alta",'Mapa final'!$L$76="Mayor"),CONCATENATE("R",'Mapa final'!$A$76),"")</f>
        <v/>
      </c>
      <c r="AG12" s="286"/>
      <c r="AH12" s="298" t="str">
        <f ca="1">IF(AND('Mapa final'!$H$64="Muy Alta",'Mapa final'!$L$64="Catastrófico"),CONCATENATE("R",'Mapa final'!$A$64),"")</f>
        <v/>
      </c>
      <c r="AI12" s="299"/>
      <c r="AJ12" s="299" t="str">
        <f>IF(AND('Mapa final'!$H$70="Muy Alta",'Mapa final'!$L$70="Catastrófico"),CONCATENATE("R",'Mapa final'!$A$70),"")</f>
        <v/>
      </c>
      <c r="AK12" s="299"/>
      <c r="AL12" s="299" t="str">
        <f>IF(AND('Mapa final'!$H$76="Muy Alta",'Mapa final'!$L$76="Catastrófico"),CONCATENATE("R",'Mapa final'!$A$76),"")</f>
        <v/>
      </c>
      <c r="AM12" s="300"/>
      <c r="AN12" s="84"/>
      <c r="AO12" s="243"/>
      <c r="AP12" s="244"/>
      <c r="AQ12" s="244"/>
      <c r="AR12" s="244"/>
      <c r="AS12" s="244"/>
      <c r="AT12" s="245"/>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c r="BY12" s="84"/>
      <c r="BZ12" s="84"/>
      <c r="CA12" s="84"/>
      <c r="CB12" s="84"/>
    </row>
    <row r="13" spans="1:99" ht="15.75" customHeight="1" thickBot="1" x14ac:dyDescent="0.3">
      <c r="A13" s="84"/>
      <c r="B13" s="238"/>
      <c r="C13" s="238"/>
      <c r="D13" s="239"/>
      <c r="E13" s="282"/>
      <c r="F13" s="283"/>
      <c r="G13" s="283"/>
      <c r="H13" s="283"/>
      <c r="I13" s="284"/>
      <c r="J13" s="290"/>
      <c r="K13" s="287"/>
      <c r="L13" s="287"/>
      <c r="M13" s="287"/>
      <c r="N13" s="287"/>
      <c r="O13" s="286"/>
      <c r="P13" s="290"/>
      <c r="Q13" s="287"/>
      <c r="R13" s="287"/>
      <c r="S13" s="287"/>
      <c r="T13" s="287"/>
      <c r="U13" s="286"/>
      <c r="V13" s="290"/>
      <c r="W13" s="287"/>
      <c r="X13" s="287"/>
      <c r="Y13" s="287"/>
      <c r="Z13" s="287"/>
      <c r="AA13" s="286"/>
      <c r="AB13" s="290"/>
      <c r="AC13" s="287"/>
      <c r="AD13" s="287"/>
      <c r="AE13" s="287"/>
      <c r="AF13" s="287"/>
      <c r="AG13" s="286"/>
      <c r="AH13" s="301"/>
      <c r="AI13" s="302"/>
      <c r="AJ13" s="302"/>
      <c r="AK13" s="302"/>
      <c r="AL13" s="302"/>
      <c r="AM13" s="303"/>
      <c r="AN13" s="84"/>
      <c r="AO13" s="246"/>
      <c r="AP13" s="247"/>
      <c r="AQ13" s="247"/>
      <c r="AR13" s="247"/>
      <c r="AS13" s="247"/>
      <c r="AT13" s="24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c r="BY13" s="84"/>
      <c r="BZ13" s="84"/>
      <c r="CA13" s="84"/>
      <c r="CB13" s="84"/>
    </row>
    <row r="14" spans="1:99" ht="15" customHeight="1" x14ac:dyDescent="0.25">
      <c r="A14" s="84"/>
      <c r="B14" s="238"/>
      <c r="C14" s="238"/>
      <c r="D14" s="239"/>
      <c r="E14" s="276" t="s">
        <v>115</v>
      </c>
      <c r="F14" s="277"/>
      <c r="G14" s="277"/>
      <c r="H14" s="277"/>
      <c r="I14" s="277"/>
      <c r="J14" s="313" t="str">
        <f ca="1">IF(AND('Mapa final'!$H$10="Alta",'Mapa final'!$L$10="Leve"),CONCATENATE("R",'Mapa final'!$A$10),"")</f>
        <v/>
      </c>
      <c r="K14" s="314"/>
      <c r="L14" s="314" t="str">
        <f ca="1">IF(AND('Mapa final'!$H$16="Alta",'Mapa final'!$L$16="Leve"),CONCATENATE("R",'Mapa final'!$A$16),"")</f>
        <v/>
      </c>
      <c r="M14" s="314"/>
      <c r="N14" s="314" t="str">
        <f ca="1">IF(AND('Mapa final'!$H$22="Alta",'Mapa final'!$L$22="Leve"),CONCATENATE("R",'Mapa final'!$A$22),"")</f>
        <v/>
      </c>
      <c r="O14" s="315"/>
      <c r="P14" s="313" t="str">
        <f ca="1">IF(AND('Mapa final'!$H$10="Alta",'Mapa final'!$L$10="Menor"),CONCATENATE("R",'Mapa final'!$A$10),"")</f>
        <v/>
      </c>
      <c r="Q14" s="314"/>
      <c r="R14" s="314" t="str">
        <f ca="1">IF(AND('Mapa final'!$H$16="Alta",'Mapa final'!$L$16="Menor"),CONCATENATE("R",'Mapa final'!$A$16),"")</f>
        <v/>
      </c>
      <c r="S14" s="314"/>
      <c r="T14" s="314" t="str">
        <f ca="1">IF(AND('Mapa final'!$H$22="Alta",'Mapa final'!$L$22="Menor"),CONCATENATE("R",'Mapa final'!$A$22),"")</f>
        <v/>
      </c>
      <c r="U14" s="315"/>
      <c r="V14" s="288" t="str">
        <f ca="1">IF(AND('Mapa final'!$H$10="Alta",'Mapa final'!$L$10="Moderado"),CONCATENATE("R",'Mapa final'!$A$10),"")</f>
        <v/>
      </c>
      <c r="W14" s="289"/>
      <c r="X14" s="289" t="str">
        <f ca="1">IF(AND('Mapa final'!$H$16="Alta",'Mapa final'!$L$16="Moderado"),CONCATENATE("R",'Mapa final'!$A$16),"")</f>
        <v/>
      </c>
      <c r="Y14" s="289"/>
      <c r="Z14" s="289" t="str">
        <f ca="1">IF(AND('Mapa final'!$H$22="Alta",'Mapa final'!$L$22="Moderado"),CONCATENATE("R",'Mapa final'!$A$22),"")</f>
        <v/>
      </c>
      <c r="AA14" s="291"/>
      <c r="AB14" s="288" t="str">
        <f ca="1">IF(AND('Mapa final'!$H$10="Alta",'Mapa final'!$L$10="Mayor"),CONCATENATE("R",'Mapa final'!$A$10),"")</f>
        <v/>
      </c>
      <c r="AC14" s="289"/>
      <c r="AD14" s="289" t="str">
        <f ca="1">IF(AND('Mapa final'!$H$16="Alta",'Mapa final'!$L$16="Mayor"),CONCATENATE("R",'Mapa final'!$A$16),"")</f>
        <v/>
      </c>
      <c r="AE14" s="289"/>
      <c r="AF14" s="289" t="str">
        <f ca="1">IF(AND('Mapa final'!$H$22="Alta",'Mapa final'!$L$22="Mayor"),CONCATENATE("R",'Mapa final'!$A$22),"")</f>
        <v/>
      </c>
      <c r="AG14" s="291"/>
      <c r="AH14" s="304" t="str">
        <f ca="1">IF(AND('Mapa final'!$H$10="Alta",'Mapa final'!$L$10="Catastrófico"),CONCATENATE("R",'Mapa final'!$A$10),"")</f>
        <v/>
      </c>
      <c r="AI14" s="305"/>
      <c r="AJ14" s="305" t="str">
        <f ca="1">IF(AND('Mapa final'!$H$16="Alta",'Mapa final'!$L$16="Catastrófico"),CONCATENATE("R",'Mapa final'!$A$16),"")</f>
        <v/>
      </c>
      <c r="AK14" s="305"/>
      <c r="AL14" s="305" t="str">
        <f ca="1">IF(AND('Mapa final'!$H$22="Alta",'Mapa final'!$L$22="Catastrófico"),CONCATENATE("R",'Mapa final'!$A$22),"")</f>
        <v/>
      </c>
      <c r="AM14" s="306"/>
      <c r="AN14" s="84"/>
      <c r="AO14" s="249" t="s">
        <v>80</v>
      </c>
      <c r="AP14" s="250"/>
      <c r="AQ14" s="250"/>
      <c r="AR14" s="250"/>
      <c r="AS14" s="250"/>
      <c r="AT14" s="251"/>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c r="BY14" s="84"/>
      <c r="BZ14" s="84"/>
      <c r="CA14" s="84"/>
      <c r="CB14" s="84"/>
    </row>
    <row r="15" spans="1:99" ht="15" customHeight="1" x14ac:dyDescent="0.25">
      <c r="A15" s="84"/>
      <c r="B15" s="238"/>
      <c r="C15" s="238"/>
      <c r="D15" s="239"/>
      <c r="E15" s="279"/>
      <c r="F15" s="280"/>
      <c r="G15" s="280"/>
      <c r="H15" s="280"/>
      <c r="I15" s="293"/>
      <c r="J15" s="307"/>
      <c r="K15" s="308"/>
      <c r="L15" s="308"/>
      <c r="M15" s="308"/>
      <c r="N15" s="308"/>
      <c r="O15" s="309"/>
      <c r="P15" s="307"/>
      <c r="Q15" s="308"/>
      <c r="R15" s="308"/>
      <c r="S15" s="308"/>
      <c r="T15" s="308"/>
      <c r="U15" s="309"/>
      <c r="V15" s="290"/>
      <c r="W15" s="287"/>
      <c r="X15" s="287"/>
      <c r="Y15" s="287"/>
      <c r="Z15" s="287"/>
      <c r="AA15" s="286"/>
      <c r="AB15" s="290"/>
      <c r="AC15" s="287"/>
      <c r="AD15" s="287"/>
      <c r="AE15" s="287"/>
      <c r="AF15" s="287"/>
      <c r="AG15" s="286"/>
      <c r="AH15" s="298"/>
      <c r="AI15" s="299"/>
      <c r="AJ15" s="299"/>
      <c r="AK15" s="299"/>
      <c r="AL15" s="299"/>
      <c r="AM15" s="300"/>
      <c r="AN15" s="84"/>
      <c r="AO15" s="252"/>
      <c r="AP15" s="253"/>
      <c r="AQ15" s="253"/>
      <c r="AR15" s="253"/>
      <c r="AS15" s="253"/>
      <c r="AT15" s="254"/>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c r="BY15" s="84"/>
      <c r="BZ15" s="84"/>
      <c r="CA15" s="84"/>
      <c r="CB15" s="84"/>
    </row>
    <row r="16" spans="1:99" ht="15" customHeight="1" x14ac:dyDescent="0.25">
      <c r="A16" s="84"/>
      <c r="B16" s="238"/>
      <c r="C16" s="238"/>
      <c r="D16" s="239"/>
      <c r="E16" s="279"/>
      <c r="F16" s="280"/>
      <c r="G16" s="280"/>
      <c r="H16" s="280"/>
      <c r="I16" s="293"/>
      <c r="J16" s="307" t="str">
        <f ca="1">IF(AND('Mapa final'!$H$28="Alta",'Mapa final'!$L$28="Leve"),CONCATENATE("R",'Mapa final'!$A$28),"")</f>
        <v/>
      </c>
      <c r="K16" s="308"/>
      <c r="L16" s="308" t="str">
        <f ca="1">IF(AND('Mapa final'!$H$34="Alta",'Mapa final'!$L$34="Leve"),CONCATENATE("R",'Mapa final'!$A$34),"")</f>
        <v/>
      </c>
      <c r="M16" s="308"/>
      <c r="N16" s="308" t="str">
        <f ca="1">IF(AND('Mapa final'!$H$40="Alta",'Mapa final'!$L$40="Leve"),CONCATENATE("R",'Mapa final'!$A$40),"")</f>
        <v/>
      </c>
      <c r="O16" s="309"/>
      <c r="P16" s="307" t="str">
        <f ca="1">IF(AND('Mapa final'!$H$28="Alta",'Mapa final'!$L$28="Menor"),CONCATENATE("R",'Mapa final'!$A$28),"")</f>
        <v/>
      </c>
      <c r="Q16" s="308"/>
      <c r="R16" s="308" t="str">
        <f ca="1">IF(AND('Mapa final'!$H$34="Alta",'Mapa final'!$L$34="Menor"),CONCATENATE("R",'Mapa final'!$A$34),"")</f>
        <v/>
      </c>
      <c r="S16" s="308"/>
      <c r="T16" s="308" t="str">
        <f ca="1">IF(AND('Mapa final'!$H$40="Alta",'Mapa final'!$L$40="Menor"),CONCATENATE("R",'Mapa final'!$A$40),"")</f>
        <v/>
      </c>
      <c r="U16" s="309"/>
      <c r="V16" s="290" t="str">
        <f ca="1">IF(AND('Mapa final'!$H$28="Alta",'Mapa final'!$L$28="Moderado"),CONCATENATE("R",'Mapa final'!$A$28),"")</f>
        <v/>
      </c>
      <c r="W16" s="287"/>
      <c r="X16" s="285" t="str">
        <f ca="1">IF(AND('Mapa final'!$H$34="Alta",'Mapa final'!$L$34="Moderado"),CONCATENATE("R",'Mapa final'!$A$34),"")</f>
        <v/>
      </c>
      <c r="Y16" s="285"/>
      <c r="Z16" s="285" t="str">
        <f ca="1">IF(AND('Mapa final'!$H$40="Alta",'Mapa final'!$L$40="Moderado"),CONCATENATE("R",'Mapa final'!$A$40),"")</f>
        <v/>
      </c>
      <c r="AA16" s="286"/>
      <c r="AB16" s="290" t="str">
        <f ca="1">IF(AND('Mapa final'!$H$28="Alta",'Mapa final'!$L$28="Mayor"),CONCATENATE("R",'Mapa final'!$A$28),"")</f>
        <v/>
      </c>
      <c r="AC16" s="287"/>
      <c r="AD16" s="285" t="str">
        <f ca="1">IF(AND('Mapa final'!$H$34="Alta",'Mapa final'!$L$34="Mayor"),CONCATENATE("R",'Mapa final'!$A$34),"")</f>
        <v/>
      </c>
      <c r="AE16" s="285"/>
      <c r="AF16" s="285" t="str">
        <f ca="1">IF(AND('Mapa final'!$H$40="Alta",'Mapa final'!$L$40="Mayor"),CONCATENATE("R",'Mapa final'!$A$40),"")</f>
        <v/>
      </c>
      <c r="AG16" s="286"/>
      <c r="AH16" s="298" t="str">
        <f ca="1">IF(AND('Mapa final'!$H$28="Alta",'Mapa final'!$L$28="Catastrófico"),CONCATENATE("R",'Mapa final'!$A$28),"")</f>
        <v/>
      </c>
      <c r="AI16" s="299"/>
      <c r="AJ16" s="299" t="str">
        <f ca="1">IF(AND('Mapa final'!$H$34="Alta",'Mapa final'!$L$34="Catastrófico"),CONCATENATE("R",'Mapa final'!$A$34),"")</f>
        <v/>
      </c>
      <c r="AK16" s="299"/>
      <c r="AL16" s="299" t="str">
        <f ca="1">IF(AND('Mapa final'!$H$40="Alta",'Mapa final'!$L$40="Catastrófico"),CONCATENATE("R",'Mapa final'!$A$40),"")</f>
        <v/>
      </c>
      <c r="AM16" s="300"/>
      <c r="AN16" s="84"/>
      <c r="AO16" s="252"/>
      <c r="AP16" s="253"/>
      <c r="AQ16" s="253"/>
      <c r="AR16" s="253"/>
      <c r="AS16" s="253"/>
      <c r="AT16" s="254"/>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c r="BY16" s="84"/>
      <c r="BZ16" s="84"/>
      <c r="CA16" s="84"/>
      <c r="CB16" s="84"/>
    </row>
    <row r="17" spans="1:80" ht="15" customHeight="1" x14ac:dyDescent="0.25">
      <c r="A17" s="84"/>
      <c r="B17" s="238"/>
      <c r="C17" s="238"/>
      <c r="D17" s="239"/>
      <c r="E17" s="279"/>
      <c r="F17" s="280"/>
      <c r="G17" s="280"/>
      <c r="H17" s="280"/>
      <c r="I17" s="293"/>
      <c r="J17" s="307"/>
      <c r="K17" s="308"/>
      <c r="L17" s="308"/>
      <c r="M17" s="308"/>
      <c r="N17" s="308"/>
      <c r="O17" s="309"/>
      <c r="P17" s="307"/>
      <c r="Q17" s="308"/>
      <c r="R17" s="308"/>
      <c r="S17" s="308"/>
      <c r="T17" s="308"/>
      <c r="U17" s="309"/>
      <c r="V17" s="290"/>
      <c r="W17" s="287"/>
      <c r="X17" s="285"/>
      <c r="Y17" s="285"/>
      <c r="Z17" s="285"/>
      <c r="AA17" s="286"/>
      <c r="AB17" s="290"/>
      <c r="AC17" s="287"/>
      <c r="AD17" s="285"/>
      <c r="AE17" s="285"/>
      <c r="AF17" s="285"/>
      <c r="AG17" s="286"/>
      <c r="AH17" s="298"/>
      <c r="AI17" s="299"/>
      <c r="AJ17" s="299"/>
      <c r="AK17" s="299"/>
      <c r="AL17" s="299"/>
      <c r="AM17" s="300"/>
      <c r="AN17" s="84"/>
      <c r="AO17" s="252"/>
      <c r="AP17" s="253"/>
      <c r="AQ17" s="253"/>
      <c r="AR17" s="253"/>
      <c r="AS17" s="253"/>
      <c r="AT17" s="254"/>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c r="BY17" s="84"/>
      <c r="BZ17" s="84"/>
      <c r="CA17" s="84"/>
      <c r="CB17" s="84"/>
    </row>
    <row r="18" spans="1:80" ht="15" customHeight="1" x14ac:dyDescent="0.25">
      <c r="A18" s="84"/>
      <c r="B18" s="238"/>
      <c r="C18" s="238"/>
      <c r="D18" s="239"/>
      <c r="E18" s="279"/>
      <c r="F18" s="280"/>
      <c r="G18" s="280"/>
      <c r="H18" s="280"/>
      <c r="I18" s="293"/>
      <c r="J18" s="307" t="str">
        <f ca="1">IF(AND('Mapa final'!$H$46="Alta",'Mapa final'!$L$46="Leve"),CONCATENATE("R",'Mapa final'!$A$46),"")</f>
        <v/>
      </c>
      <c r="K18" s="308"/>
      <c r="L18" s="308" t="str">
        <f ca="1">IF(AND('Mapa final'!$H$52="Alta",'Mapa final'!$L$52="Leve"),CONCATENATE("R",'Mapa final'!$A$52),"")</f>
        <v/>
      </c>
      <c r="M18" s="308"/>
      <c r="N18" s="308" t="str">
        <f ca="1">IF(AND('Mapa final'!$H$58="Alta",'Mapa final'!$L$58="Leve"),CONCATENATE("R",'Mapa final'!$A$58),"")</f>
        <v/>
      </c>
      <c r="O18" s="309"/>
      <c r="P18" s="307" t="str">
        <f ca="1">IF(AND('Mapa final'!$H$46="Alta",'Mapa final'!$L$46="Menor"),CONCATENATE("R",'Mapa final'!$A$46),"")</f>
        <v/>
      </c>
      <c r="Q18" s="308"/>
      <c r="R18" s="308" t="str">
        <f ca="1">IF(AND('Mapa final'!$H$52="Alta",'Mapa final'!$L$52="Menor"),CONCATENATE("R",'Mapa final'!$A$52),"")</f>
        <v/>
      </c>
      <c r="S18" s="308"/>
      <c r="T18" s="308" t="str">
        <f ca="1">IF(AND('Mapa final'!$H$58="Alta",'Mapa final'!$L$58="Menor"),CONCATENATE("R",'Mapa final'!$A$58),"")</f>
        <v/>
      </c>
      <c r="U18" s="309"/>
      <c r="V18" s="290" t="str">
        <f ca="1">IF(AND('Mapa final'!$H$46="Alta",'Mapa final'!$L$46="Moderado"),CONCATENATE("R",'Mapa final'!$A$46),"")</f>
        <v/>
      </c>
      <c r="W18" s="287"/>
      <c r="X18" s="285" t="str">
        <f ca="1">IF(AND('Mapa final'!$H$52="Alta",'Mapa final'!$L$52="Moderado"),CONCATENATE("R",'Mapa final'!$A$52),"")</f>
        <v/>
      </c>
      <c r="Y18" s="285"/>
      <c r="Z18" s="285" t="str">
        <f ca="1">IF(AND('Mapa final'!$H$58="Alta",'Mapa final'!$L$58="Moderado"),CONCATENATE("R",'Mapa final'!$A$58),"")</f>
        <v/>
      </c>
      <c r="AA18" s="286"/>
      <c r="AB18" s="290" t="str">
        <f ca="1">IF(AND('Mapa final'!$H$46="Alta",'Mapa final'!$L$46="Mayor"),CONCATENATE("R",'Mapa final'!$A$46),"")</f>
        <v/>
      </c>
      <c r="AC18" s="287"/>
      <c r="AD18" s="285" t="str">
        <f ca="1">IF(AND('Mapa final'!$H$52="Alta",'Mapa final'!$L$52="Mayor"),CONCATENATE("R",'Mapa final'!$A$52),"")</f>
        <v/>
      </c>
      <c r="AE18" s="285"/>
      <c r="AF18" s="285" t="str">
        <f ca="1">IF(AND('Mapa final'!$H$58="Alta",'Mapa final'!$L$58="Mayor"),CONCATENATE("R",'Mapa final'!$A$58),"")</f>
        <v/>
      </c>
      <c r="AG18" s="286"/>
      <c r="AH18" s="298" t="str">
        <f ca="1">IF(AND('Mapa final'!$H$46="Alta",'Mapa final'!$L$46="Catastrófico"),CONCATENATE("R",'Mapa final'!$A$46),"")</f>
        <v/>
      </c>
      <c r="AI18" s="299"/>
      <c r="AJ18" s="299" t="str">
        <f ca="1">IF(AND('Mapa final'!$H$52="Alta",'Mapa final'!$L$52="Catastrófico"),CONCATENATE("R",'Mapa final'!$A$52),"")</f>
        <v/>
      </c>
      <c r="AK18" s="299"/>
      <c r="AL18" s="299" t="str">
        <f ca="1">IF(AND('Mapa final'!$H$58="Alta",'Mapa final'!$L$58="Catastrófico"),CONCATENATE("R",'Mapa final'!$A$58),"")</f>
        <v/>
      </c>
      <c r="AM18" s="300"/>
      <c r="AN18" s="84"/>
      <c r="AO18" s="252"/>
      <c r="AP18" s="253"/>
      <c r="AQ18" s="253"/>
      <c r="AR18" s="253"/>
      <c r="AS18" s="253"/>
      <c r="AT18" s="254"/>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c r="BY18" s="84"/>
      <c r="BZ18" s="84"/>
      <c r="CA18" s="84"/>
      <c r="CB18" s="84"/>
    </row>
    <row r="19" spans="1:80" ht="15" customHeight="1" x14ac:dyDescent="0.25">
      <c r="A19" s="84"/>
      <c r="B19" s="238"/>
      <c r="C19" s="238"/>
      <c r="D19" s="239"/>
      <c r="E19" s="279"/>
      <c r="F19" s="280"/>
      <c r="G19" s="280"/>
      <c r="H19" s="280"/>
      <c r="I19" s="293"/>
      <c r="J19" s="307"/>
      <c r="K19" s="308"/>
      <c r="L19" s="308"/>
      <c r="M19" s="308"/>
      <c r="N19" s="308"/>
      <c r="O19" s="309"/>
      <c r="P19" s="307"/>
      <c r="Q19" s="308"/>
      <c r="R19" s="308"/>
      <c r="S19" s="308"/>
      <c r="T19" s="308"/>
      <c r="U19" s="309"/>
      <c r="V19" s="290"/>
      <c r="W19" s="287"/>
      <c r="X19" s="285"/>
      <c r="Y19" s="285"/>
      <c r="Z19" s="285"/>
      <c r="AA19" s="286"/>
      <c r="AB19" s="290"/>
      <c r="AC19" s="287"/>
      <c r="AD19" s="285"/>
      <c r="AE19" s="285"/>
      <c r="AF19" s="285"/>
      <c r="AG19" s="286"/>
      <c r="AH19" s="298"/>
      <c r="AI19" s="299"/>
      <c r="AJ19" s="299"/>
      <c r="AK19" s="299"/>
      <c r="AL19" s="299"/>
      <c r="AM19" s="300"/>
      <c r="AN19" s="84"/>
      <c r="AO19" s="252"/>
      <c r="AP19" s="253"/>
      <c r="AQ19" s="253"/>
      <c r="AR19" s="253"/>
      <c r="AS19" s="253"/>
      <c r="AT19" s="254"/>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c r="BY19" s="84"/>
      <c r="BZ19" s="84"/>
      <c r="CA19" s="84"/>
      <c r="CB19" s="84"/>
    </row>
    <row r="20" spans="1:80" ht="15" customHeight="1" x14ac:dyDescent="0.25">
      <c r="A20" s="84"/>
      <c r="B20" s="238"/>
      <c r="C20" s="238"/>
      <c r="D20" s="239"/>
      <c r="E20" s="279"/>
      <c r="F20" s="280"/>
      <c r="G20" s="280"/>
      <c r="H20" s="280"/>
      <c r="I20" s="293"/>
      <c r="J20" s="307" t="str">
        <f ca="1">IF(AND('Mapa final'!$H$64="Alta",'Mapa final'!$L$64="Leve"),CONCATENATE("R",'Mapa final'!$A$64),"")</f>
        <v/>
      </c>
      <c r="K20" s="308"/>
      <c r="L20" s="308" t="str">
        <f>IF(AND('Mapa final'!$H$70="Alta",'Mapa final'!$L$70="Leve"),CONCATENATE("R",'Mapa final'!$A$70),"")</f>
        <v/>
      </c>
      <c r="M20" s="308"/>
      <c r="N20" s="308" t="str">
        <f>IF(AND('Mapa final'!$H$76="Alta",'Mapa final'!$L$76="Leve"),CONCATENATE("R",'Mapa final'!$A$76),"")</f>
        <v/>
      </c>
      <c r="O20" s="309"/>
      <c r="P20" s="307" t="str">
        <f ca="1">IF(AND('Mapa final'!$H$64="Alta",'Mapa final'!$L$64="Menor"),CONCATENATE("R",'Mapa final'!$A$64),"")</f>
        <v/>
      </c>
      <c r="Q20" s="308"/>
      <c r="R20" s="308" t="str">
        <f>IF(AND('Mapa final'!$H$70="Alta",'Mapa final'!$L$70="Menor"),CONCATENATE("R",'Mapa final'!$A$70),"")</f>
        <v/>
      </c>
      <c r="S20" s="308"/>
      <c r="T20" s="308" t="str">
        <f>IF(AND('Mapa final'!$H$76="Alta",'Mapa final'!$L$76="Menor"),CONCATENATE("R",'Mapa final'!$A$76),"")</f>
        <v/>
      </c>
      <c r="U20" s="309"/>
      <c r="V20" s="290" t="str">
        <f ca="1">IF(AND('Mapa final'!$H$64="Alta",'Mapa final'!$L$64="Moderado"),CONCATENATE("R",'Mapa final'!$A$64),"")</f>
        <v/>
      </c>
      <c r="W20" s="287"/>
      <c r="X20" s="285" t="str">
        <f>IF(AND('Mapa final'!$H$70="Alta",'Mapa final'!$L$70="Moderado"),CONCATENATE("R",'Mapa final'!$A$70),"")</f>
        <v/>
      </c>
      <c r="Y20" s="285"/>
      <c r="Z20" s="285" t="str">
        <f>IF(AND('Mapa final'!$H$76="Alta",'Mapa final'!$L$76="Moderado"),CONCATENATE("R",'Mapa final'!$A$76),"")</f>
        <v/>
      </c>
      <c r="AA20" s="286"/>
      <c r="AB20" s="290" t="str">
        <f ca="1">IF(AND('Mapa final'!$H$64="Alta",'Mapa final'!$L$64="Mayor"),CONCATENATE("R",'Mapa final'!$A$64),"")</f>
        <v/>
      </c>
      <c r="AC20" s="287"/>
      <c r="AD20" s="285" t="str">
        <f>IF(AND('Mapa final'!$H$70="Alta",'Mapa final'!$L$70="Mayor"),CONCATENATE("R",'Mapa final'!$A$70),"")</f>
        <v/>
      </c>
      <c r="AE20" s="285"/>
      <c r="AF20" s="285" t="str">
        <f>IF(AND('Mapa final'!$H$76="Alta",'Mapa final'!$L$76="Mayor"),CONCATENATE("R",'Mapa final'!$A$76),"")</f>
        <v/>
      </c>
      <c r="AG20" s="286"/>
      <c r="AH20" s="298" t="str">
        <f ca="1">IF(AND('Mapa final'!$H$64="Alta",'Mapa final'!$L$64="Catastrófico"),CONCATENATE("R",'Mapa final'!$A$64),"")</f>
        <v/>
      </c>
      <c r="AI20" s="299"/>
      <c r="AJ20" s="299" t="str">
        <f>IF(AND('Mapa final'!$H$70="Alta",'Mapa final'!$L$70="Catastrófico"),CONCATENATE("R",'Mapa final'!$A$70),"")</f>
        <v/>
      </c>
      <c r="AK20" s="299"/>
      <c r="AL20" s="299" t="str">
        <f>IF(AND('Mapa final'!$H$76="Alta",'Mapa final'!$L$76="Catastrófico"),CONCATENATE("R",'Mapa final'!$A$76),"")</f>
        <v/>
      </c>
      <c r="AM20" s="300"/>
      <c r="AN20" s="84"/>
      <c r="AO20" s="252"/>
      <c r="AP20" s="253"/>
      <c r="AQ20" s="253"/>
      <c r="AR20" s="253"/>
      <c r="AS20" s="253"/>
      <c r="AT20" s="254"/>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c r="BY20" s="84"/>
      <c r="BZ20" s="84"/>
      <c r="CA20" s="84"/>
      <c r="CB20" s="84"/>
    </row>
    <row r="21" spans="1:80" ht="15.75" customHeight="1" thickBot="1" x14ac:dyDescent="0.3">
      <c r="A21" s="84"/>
      <c r="B21" s="238"/>
      <c r="C21" s="238"/>
      <c r="D21" s="239"/>
      <c r="E21" s="282"/>
      <c r="F21" s="283"/>
      <c r="G21" s="283"/>
      <c r="H21" s="283"/>
      <c r="I21" s="283"/>
      <c r="J21" s="310"/>
      <c r="K21" s="311"/>
      <c r="L21" s="311"/>
      <c r="M21" s="311"/>
      <c r="N21" s="311"/>
      <c r="O21" s="312"/>
      <c r="P21" s="310"/>
      <c r="Q21" s="311"/>
      <c r="R21" s="311"/>
      <c r="S21" s="311"/>
      <c r="T21" s="311"/>
      <c r="U21" s="312"/>
      <c r="V21" s="295"/>
      <c r="W21" s="296"/>
      <c r="X21" s="296"/>
      <c r="Y21" s="296"/>
      <c r="Z21" s="296"/>
      <c r="AA21" s="297"/>
      <c r="AB21" s="295"/>
      <c r="AC21" s="296"/>
      <c r="AD21" s="296"/>
      <c r="AE21" s="296"/>
      <c r="AF21" s="296"/>
      <c r="AG21" s="297"/>
      <c r="AH21" s="301"/>
      <c r="AI21" s="302"/>
      <c r="AJ21" s="302"/>
      <c r="AK21" s="302"/>
      <c r="AL21" s="302"/>
      <c r="AM21" s="303"/>
      <c r="AN21" s="84"/>
      <c r="AO21" s="255"/>
      <c r="AP21" s="256"/>
      <c r="AQ21" s="256"/>
      <c r="AR21" s="256"/>
      <c r="AS21" s="256"/>
      <c r="AT21" s="257"/>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c r="BY21" s="84"/>
      <c r="BZ21" s="84"/>
      <c r="CA21" s="84"/>
      <c r="CB21" s="84"/>
    </row>
    <row r="22" spans="1:80" x14ac:dyDescent="0.25">
      <c r="A22" s="84"/>
      <c r="B22" s="238"/>
      <c r="C22" s="238"/>
      <c r="D22" s="239"/>
      <c r="E22" s="276" t="s">
        <v>117</v>
      </c>
      <c r="F22" s="277"/>
      <c r="G22" s="277"/>
      <c r="H22" s="277"/>
      <c r="I22" s="278"/>
      <c r="J22" s="313" t="str">
        <f ca="1">IF(AND('Mapa final'!$H$10="Media",'Mapa final'!$L$10="Leve"),CONCATENATE("R",'Mapa final'!$A$10),"")</f>
        <v/>
      </c>
      <c r="K22" s="314"/>
      <c r="L22" s="314" t="str">
        <f ca="1">IF(AND('Mapa final'!$H$16="Media",'Mapa final'!$L$16="Leve"),CONCATENATE("R",'Mapa final'!$A$16),"")</f>
        <v/>
      </c>
      <c r="M22" s="314"/>
      <c r="N22" s="314" t="str">
        <f ca="1">IF(AND('Mapa final'!$H$22="Media",'Mapa final'!$L$22="Leve"),CONCATENATE("R",'Mapa final'!$A$22),"")</f>
        <v/>
      </c>
      <c r="O22" s="315"/>
      <c r="P22" s="313" t="str">
        <f ca="1">IF(AND('Mapa final'!$H$10="Media",'Mapa final'!$L$10="Menor"),CONCATENATE("R",'Mapa final'!$A$10),"")</f>
        <v/>
      </c>
      <c r="Q22" s="314"/>
      <c r="R22" s="314" t="str">
        <f ca="1">IF(AND('Mapa final'!$H$16="Media",'Mapa final'!$L$16="Menor"),CONCATENATE("R",'Mapa final'!$A$16),"")</f>
        <v/>
      </c>
      <c r="S22" s="314"/>
      <c r="T22" s="314" t="str">
        <f ca="1">IF(AND('Mapa final'!$H$22="Media",'Mapa final'!$L$22="Menor"),CONCATENATE("R",'Mapa final'!$A$22),"")</f>
        <v/>
      </c>
      <c r="U22" s="315"/>
      <c r="V22" s="313" t="str">
        <f ca="1">IF(AND('Mapa final'!$H$10="Media",'Mapa final'!$L$10="Moderado"),CONCATENATE("R",'Mapa final'!$A$10),"")</f>
        <v/>
      </c>
      <c r="W22" s="314"/>
      <c r="X22" s="314" t="str">
        <f ca="1">IF(AND('Mapa final'!$H$16="Media",'Mapa final'!$L$16="Moderado"),CONCATENATE("R",'Mapa final'!$A$16),"")</f>
        <v/>
      </c>
      <c r="Y22" s="314"/>
      <c r="Z22" s="314" t="str">
        <f ca="1">IF(AND('Mapa final'!$H$22="Media",'Mapa final'!$L$22="Moderado"),CONCATENATE("R",'Mapa final'!$A$22),"")</f>
        <v/>
      </c>
      <c r="AA22" s="315"/>
      <c r="AB22" s="288" t="str">
        <f ca="1">IF(AND('Mapa final'!$H$10="Media",'Mapa final'!$L$10="Mayor"),CONCATENATE("R",'Mapa final'!$A$10),"")</f>
        <v/>
      </c>
      <c r="AC22" s="289"/>
      <c r="AD22" s="289" t="str">
        <f ca="1">IF(AND('Mapa final'!$H$16="Media",'Mapa final'!$L$16="Mayor"),CONCATENATE("R",'Mapa final'!$A$16),"")</f>
        <v/>
      </c>
      <c r="AE22" s="289"/>
      <c r="AF22" s="289" t="str">
        <f ca="1">IF(AND('Mapa final'!$H$22="Media",'Mapa final'!$L$22="Mayor"),CONCATENATE("R",'Mapa final'!$A$22),"")</f>
        <v/>
      </c>
      <c r="AG22" s="291"/>
      <c r="AH22" s="304" t="str">
        <f ca="1">IF(AND('Mapa final'!$H$10="Media",'Mapa final'!$L$10="Catastrófico"),CONCATENATE("R",'Mapa final'!$A$10),"")</f>
        <v/>
      </c>
      <c r="AI22" s="305"/>
      <c r="AJ22" s="305" t="str">
        <f ca="1">IF(AND('Mapa final'!$H$16="Media",'Mapa final'!$L$16="Catastrófico"),CONCATENATE("R",'Mapa final'!$A$16),"")</f>
        <v/>
      </c>
      <c r="AK22" s="305"/>
      <c r="AL22" s="305" t="str">
        <f ca="1">IF(AND('Mapa final'!$H$22="Media",'Mapa final'!$L$22="Catastrófico"),CONCATENATE("R",'Mapa final'!$A$22),"")</f>
        <v/>
      </c>
      <c r="AM22" s="306"/>
      <c r="AN22" s="84"/>
      <c r="AO22" s="258" t="s">
        <v>81</v>
      </c>
      <c r="AP22" s="259"/>
      <c r="AQ22" s="259"/>
      <c r="AR22" s="259"/>
      <c r="AS22" s="259"/>
      <c r="AT22" s="260"/>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c r="BY22" s="84"/>
      <c r="BZ22" s="84"/>
      <c r="CA22" s="84"/>
      <c r="CB22" s="84"/>
    </row>
    <row r="23" spans="1:80" x14ac:dyDescent="0.25">
      <c r="A23" s="84"/>
      <c r="B23" s="238"/>
      <c r="C23" s="238"/>
      <c r="D23" s="239"/>
      <c r="E23" s="279"/>
      <c r="F23" s="280"/>
      <c r="G23" s="280"/>
      <c r="H23" s="280"/>
      <c r="I23" s="281"/>
      <c r="J23" s="307"/>
      <c r="K23" s="308"/>
      <c r="L23" s="308"/>
      <c r="M23" s="308"/>
      <c r="N23" s="308"/>
      <c r="O23" s="309"/>
      <c r="P23" s="307"/>
      <c r="Q23" s="308"/>
      <c r="R23" s="308"/>
      <c r="S23" s="308"/>
      <c r="T23" s="308"/>
      <c r="U23" s="309"/>
      <c r="V23" s="307"/>
      <c r="W23" s="308"/>
      <c r="X23" s="308"/>
      <c r="Y23" s="308"/>
      <c r="Z23" s="308"/>
      <c r="AA23" s="309"/>
      <c r="AB23" s="290"/>
      <c r="AC23" s="287"/>
      <c r="AD23" s="287"/>
      <c r="AE23" s="287"/>
      <c r="AF23" s="287"/>
      <c r="AG23" s="286"/>
      <c r="AH23" s="298"/>
      <c r="AI23" s="299"/>
      <c r="AJ23" s="299"/>
      <c r="AK23" s="299"/>
      <c r="AL23" s="299"/>
      <c r="AM23" s="300"/>
      <c r="AN23" s="84"/>
      <c r="AO23" s="261"/>
      <c r="AP23" s="262"/>
      <c r="AQ23" s="262"/>
      <c r="AR23" s="262"/>
      <c r="AS23" s="262"/>
      <c r="AT23" s="263"/>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c r="BY23" s="84"/>
      <c r="BZ23" s="84"/>
      <c r="CA23" s="84"/>
      <c r="CB23" s="84"/>
    </row>
    <row r="24" spans="1:80" x14ac:dyDescent="0.25">
      <c r="A24" s="84"/>
      <c r="B24" s="238"/>
      <c r="C24" s="238"/>
      <c r="D24" s="239"/>
      <c r="E24" s="279"/>
      <c r="F24" s="280"/>
      <c r="G24" s="280"/>
      <c r="H24" s="280"/>
      <c r="I24" s="281"/>
      <c r="J24" s="307" t="str">
        <f ca="1">IF(AND('Mapa final'!$H$28="Media",'Mapa final'!$L$28="Leve"),CONCATENATE("R",'Mapa final'!$A$28),"")</f>
        <v/>
      </c>
      <c r="K24" s="308"/>
      <c r="L24" s="308" t="str">
        <f ca="1">IF(AND('Mapa final'!$H$34="Media",'Mapa final'!$L$34="Leve"),CONCATENATE("R",'Mapa final'!$A$34),"")</f>
        <v/>
      </c>
      <c r="M24" s="308"/>
      <c r="N24" s="308" t="str">
        <f ca="1">IF(AND('Mapa final'!$H$40="Media",'Mapa final'!$L$40="Leve"),CONCATENATE("R",'Mapa final'!$A$40),"")</f>
        <v/>
      </c>
      <c r="O24" s="309"/>
      <c r="P24" s="307" t="str">
        <f ca="1">IF(AND('Mapa final'!$H$28="Media",'Mapa final'!$L$28="Menor"),CONCATENATE("R",'Mapa final'!$A$28),"")</f>
        <v/>
      </c>
      <c r="Q24" s="308"/>
      <c r="R24" s="308" t="str">
        <f ca="1">IF(AND('Mapa final'!$H$34="Media",'Mapa final'!$L$34="Menor"),CONCATENATE("R",'Mapa final'!$A$34),"")</f>
        <v/>
      </c>
      <c r="S24" s="308"/>
      <c r="T24" s="308" t="str">
        <f ca="1">IF(AND('Mapa final'!$H$40="Media",'Mapa final'!$L$40="Menor"),CONCATENATE("R",'Mapa final'!$A$40),"")</f>
        <v/>
      </c>
      <c r="U24" s="309"/>
      <c r="V24" s="307" t="str">
        <f ca="1">IF(AND('Mapa final'!$H$28="Media",'Mapa final'!$L$28="Moderado"),CONCATENATE("R",'Mapa final'!$A$28),"")</f>
        <v/>
      </c>
      <c r="W24" s="308"/>
      <c r="X24" s="308" t="str">
        <f ca="1">IF(AND('Mapa final'!$H$34="Media",'Mapa final'!$L$34="Moderado"),CONCATENATE("R",'Mapa final'!$A$34),"")</f>
        <v/>
      </c>
      <c r="Y24" s="308"/>
      <c r="Z24" s="308" t="str">
        <f ca="1">IF(AND('Mapa final'!$H$40="Media",'Mapa final'!$L$40="Moderado"),CONCATENATE("R",'Mapa final'!$A$40),"")</f>
        <v/>
      </c>
      <c r="AA24" s="309"/>
      <c r="AB24" s="290" t="str">
        <f ca="1">IF(AND('Mapa final'!$H$28="Media",'Mapa final'!$L$28="Mayor"),CONCATENATE("R",'Mapa final'!$A$28),"")</f>
        <v/>
      </c>
      <c r="AC24" s="287"/>
      <c r="AD24" s="285" t="str">
        <f ca="1">IF(AND('Mapa final'!$H$34="Media",'Mapa final'!$L$34="Mayor"),CONCATENATE("R",'Mapa final'!$A$34),"")</f>
        <v/>
      </c>
      <c r="AE24" s="285"/>
      <c r="AF24" s="285" t="str">
        <f ca="1">IF(AND('Mapa final'!$H$40="Media",'Mapa final'!$L$40="Mayor"),CONCATENATE("R",'Mapa final'!$A$40),"")</f>
        <v/>
      </c>
      <c r="AG24" s="286"/>
      <c r="AH24" s="298" t="str">
        <f ca="1">IF(AND('Mapa final'!$H$28="Media",'Mapa final'!$L$28="Catastrófico"),CONCATENATE("R",'Mapa final'!$A$28),"")</f>
        <v/>
      </c>
      <c r="AI24" s="299"/>
      <c r="AJ24" s="299" t="str">
        <f ca="1">IF(AND('Mapa final'!$H$34="Media",'Mapa final'!$L$34="Catastrófico"),CONCATENATE("R",'Mapa final'!$A$34),"")</f>
        <v/>
      </c>
      <c r="AK24" s="299"/>
      <c r="AL24" s="299" t="str">
        <f ca="1">IF(AND('Mapa final'!$H$40="Media",'Mapa final'!$L$40="Catastrófico"),CONCATENATE("R",'Mapa final'!$A$40),"")</f>
        <v/>
      </c>
      <c r="AM24" s="300"/>
      <c r="AN24" s="84"/>
      <c r="AO24" s="261"/>
      <c r="AP24" s="262"/>
      <c r="AQ24" s="262"/>
      <c r="AR24" s="262"/>
      <c r="AS24" s="262"/>
      <c r="AT24" s="263"/>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c r="BY24" s="84"/>
      <c r="BZ24" s="84"/>
      <c r="CA24" s="84"/>
      <c r="CB24" s="84"/>
    </row>
    <row r="25" spans="1:80" x14ac:dyDescent="0.25">
      <c r="A25" s="84"/>
      <c r="B25" s="238"/>
      <c r="C25" s="238"/>
      <c r="D25" s="239"/>
      <c r="E25" s="279"/>
      <c r="F25" s="280"/>
      <c r="G25" s="280"/>
      <c r="H25" s="280"/>
      <c r="I25" s="281"/>
      <c r="J25" s="307"/>
      <c r="K25" s="308"/>
      <c r="L25" s="308"/>
      <c r="M25" s="308"/>
      <c r="N25" s="308"/>
      <c r="O25" s="309"/>
      <c r="P25" s="307"/>
      <c r="Q25" s="308"/>
      <c r="R25" s="308"/>
      <c r="S25" s="308"/>
      <c r="T25" s="308"/>
      <c r="U25" s="309"/>
      <c r="V25" s="307"/>
      <c r="W25" s="308"/>
      <c r="X25" s="308"/>
      <c r="Y25" s="308"/>
      <c r="Z25" s="308"/>
      <c r="AA25" s="309"/>
      <c r="AB25" s="290"/>
      <c r="AC25" s="287"/>
      <c r="AD25" s="285"/>
      <c r="AE25" s="285"/>
      <c r="AF25" s="285"/>
      <c r="AG25" s="286"/>
      <c r="AH25" s="298"/>
      <c r="AI25" s="299"/>
      <c r="AJ25" s="299"/>
      <c r="AK25" s="299"/>
      <c r="AL25" s="299"/>
      <c r="AM25" s="300"/>
      <c r="AN25" s="84"/>
      <c r="AO25" s="261"/>
      <c r="AP25" s="262"/>
      <c r="AQ25" s="262"/>
      <c r="AR25" s="262"/>
      <c r="AS25" s="262"/>
      <c r="AT25" s="263"/>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c r="BY25" s="84"/>
      <c r="BZ25" s="84"/>
      <c r="CA25" s="84"/>
      <c r="CB25" s="84"/>
    </row>
    <row r="26" spans="1:80" x14ac:dyDescent="0.25">
      <c r="A26" s="84"/>
      <c r="B26" s="238"/>
      <c r="C26" s="238"/>
      <c r="D26" s="239"/>
      <c r="E26" s="279"/>
      <c r="F26" s="280"/>
      <c r="G26" s="280"/>
      <c r="H26" s="280"/>
      <c r="I26" s="281"/>
      <c r="J26" s="307" t="str">
        <f ca="1">IF(AND('Mapa final'!$H$46="Media",'Mapa final'!$L$46="Leve"),CONCATENATE("R",'Mapa final'!$A$46),"")</f>
        <v/>
      </c>
      <c r="K26" s="308"/>
      <c r="L26" s="308" t="str">
        <f ca="1">IF(AND('Mapa final'!$H$52="Media",'Mapa final'!$L$52="Leve"),CONCATENATE("R",'Mapa final'!$A$52),"")</f>
        <v/>
      </c>
      <c r="M26" s="308"/>
      <c r="N26" s="308" t="str">
        <f ca="1">IF(AND('Mapa final'!$H$58="Media",'Mapa final'!$L$58="Leve"),CONCATENATE("R",'Mapa final'!$A$58),"")</f>
        <v/>
      </c>
      <c r="O26" s="309"/>
      <c r="P26" s="307" t="str">
        <f ca="1">IF(AND('Mapa final'!$H$46="Media",'Mapa final'!$L$46="Menor"),CONCATENATE("R",'Mapa final'!$A$46),"")</f>
        <v/>
      </c>
      <c r="Q26" s="308"/>
      <c r="R26" s="308" t="str">
        <f ca="1">IF(AND('Mapa final'!$H$52="Media",'Mapa final'!$L$52="Menor"),CONCATENATE("R",'Mapa final'!$A$52),"")</f>
        <v/>
      </c>
      <c r="S26" s="308"/>
      <c r="T26" s="308" t="str">
        <f ca="1">IF(AND('Mapa final'!$H$58="Media",'Mapa final'!$L$58="Menor"),CONCATENATE("R",'Mapa final'!$A$58),"")</f>
        <v/>
      </c>
      <c r="U26" s="309"/>
      <c r="V26" s="307" t="str">
        <f ca="1">IF(AND('Mapa final'!$H$46="Media",'Mapa final'!$L$46="Moderado"),CONCATENATE("R",'Mapa final'!$A$46),"")</f>
        <v/>
      </c>
      <c r="W26" s="308"/>
      <c r="X26" s="308" t="str">
        <f ca="1">IF(AND('Mapa final'!$H$52="Media",'Mapa final'!$L$52="Moderado"),CONCATENATE("R",'Mapa final'!$A$52),"")</f>
        <v/>
      </c>
      <c r="Y26" s="308"/>
      <c r="Z26" s="308" t="str">
        <f ca="1">IF(AND('Mapa final'!$H$58="Media",'Mapa final'!$L$58="Moderado"),CONCATENATE("R",'Mapa final'!$A$58),"")</f>
        <v/>
      </c>
      <c r="AA26" s="309"/>
      <c r="AB26" s="290" t="str">
        <f ca="1">IF(AND('Mapa final'!$H$46="Media",'Mapa final'!$L$46="Mayor"),CONCATENATE("R",'Mapa final'!$A$46),"")</f>
        <v/>
      </c>
      <c r="AC26" s="287"/>
      <c r="AD26" s="285" t="str">
        <f ca="1">IF(AND('Mapa final'!$H$52="Media",'Mapa final'!$L$52="Mayor"),CONCATENATE("R",'Mapa final'!$A$52),"")</f>
        <v/>
      </c>
      <c r="AE26" s="285"/>
      <c r="AF26" s="285" t="str">
        <f ca="1">IF(AND('Mapa final'!$H$58="Media",'Mapa final'!$L$58="Mayor"),CONCATENATE("R",'Mapa final'!$A$58),"")</f>
        <v/>
      </c>
      <c r="AG26" s="286"/>
      <c r="AH26" s="298" t="str">
        <f ca="1">IF(AND('Mapa final'!$H$46="Media",'Mapa final'!$L$46="Catastrófico"),CONCATENATE("R",'Mapa final'!$A$46),"")</f>
        <v/>
      </c>
      <c r="AI26" s="299"/>
      <c r="AJ26" s="299" t="str">
        <f ca="1">IF(AND('Mapa final'!$H$52="Media",'Mapa final'!$L$52="Catastrófico"),CONCATENATE("R",'Mapa final'!$A$52),"")</f>
        <v/>
      </c>
      <c r="AK26" s="299"/>
      <c r="AL26" s="299" t="str">
        <f ca="1">IF(AND('Mapa final'!$H$58="Media",'Mapa final'!$L$58="Catastrófico"),CONCATENATE("R",'Mapa final'!$A$58),"")</f>
        <v/>
      </c>
      <c r="AM26" s="300"/>
      <c r="AN26" s="84"/>
      <c r="AO26" s="261"/>
      <c r="AP26" s="262"/>
      <c r="AQ26" s="262"/>
      <c r="AR26" s="262"/>
      <c r="AS26" s="262"/>
      <c r="AT26" s="263"/>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c r="BY26" s="84"/>
      <c r="BZ26" s="84"/>
      <c r="CA26" s="84"/>
      <c r="CB26" s="84"/>
    </row>
    <row r="27" spans="1:80" x14ac:dyDescent="0.25">
      <c r="A27" s="84"/>
      <c r="B27" s="238"/>
      <c r="C27" s="238"/>
      <c r="D27" s="239"/>
      <c r="E27" s="279"/>
      <c r="F27" s="280"/>
      <c r="G27" s="280"/>
      <c r="H27" s="280"/>
      <c r="I27" s="281"/>
      <c r="J27" s="307"/>
      <c r="K27" s="308"/>
      <c r="L27" s="308"/>
      <c r="M27" s="308"/>
      <c r="N27" s="308"/>
      <c r="O27" s="309"/>
      <c r="P27" s="307"/>
      <c r="Q27" s="308"/>
      <c r="R27" s="308"/>
      <c r="S27" s="308"/>
      <c r="T27" s="308"/>
      <c r="U27" s="309"/>
      <c r="V27" s="307"/>
      <c r="W27" s="308"/>
      <c r="X27" s="308"/>
      <c r="Y27" s="308"/>
      <c r="Z27" s="308"/>
      <c r="AA27" s="309"/>
      <c r="AB27" s="290"/>
      <c r="AC27" s="287"/>
      <c r="AD27" s="285"/>
      <c r="AE27" s="285"/>
      <c r="AF27" s="285"/>
      <c r="AG27" s="286"/>
      <c r="AH27" s="298"/>
      <c r="AI27" s="299"/>
      <c r="AJ27" s="299"/>
      <c r="AK27" s="299"/>
      <c r="AL27" s="299"/>
      <c r="AM27" s="300"/>
      <c r="AN27" s="84"/>
      <c r="AO27" s="261"/>
      <c r="AP27" s="262"/>
      <c r="AQ27" s="262"/>
      <c r="AR27" s="262"/>
      <c r="AS27" s="262"/>
      <c r="AT27" s="263"/>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c r="BY27" s="84"/>
      <c r="BZ27" s="84"/>
      <c r="CA27" s="84"/>
      <c r="CB27" s="84"/>
    </row>
    <row r="28" spans="1:80" x14ac:dyDescent="0.25">
      <c r="A28" s="84"/>
      <c r="B28" s="238"/>
      <c r="C28" s="238"/>
      <c r="D28" s="239"/>
      <c r="E28" s="279"/>
      <c r="F28" s="280"/>
      <c r="G28" s="280"/>
      <c r="H28" s="280"/>
      <c r="I28" s="281"/>
      <c r="J28" s="307" t="str">
        <f ca="1">IF(AND('Mapa final'!$H$64="Media",'Mapa final'!$L$64="Leve"),CONCATENATE("R",'Mapa final'!$A$64),"")</f>
        <v/>
      </c>
      <c r="K28" s="308"/>
      <c r="L28" s="308" t="str">
        <f>IF(AND('Mapa final'!$H$70="Media",'Mapa final'!$L$70="Leve"),CONCATENATE("R",'Mapa final'!$A$70),"")</f>
        <v/>
      </c>
      <c r="M28" s="308"/>
      <c r="N28" s="308" t="str">
        <f>IF(AND('Mapa final'!$H$76="Media",'Mapa final'!$L$76="Leve"),CONCATENATE("R",'Mapa final'!$A$76),"")</f>
        <v/>
      </c>
      <c r="O28" s="309"/>
      <c r="P28" s="307" t="str">
        <f ca="1">IF(AND('Mapa final'!$H$64="Media",'Mapa final'!$L$64="Menor"),CONCATENATE("R",'Mapa final'!$A$64),"")</f>
        <v/>
      </c>
      <c r="Q28" s="308"/>
      <c r="R28" s="308" t="str">
        <f>IF(AND('Mapa final'!$H$70="Media",'Mapa final'!$L$70="Menor"),CONCATENATE("R",'Mapa final'!$A$70),"")</f>
        <v/>
      </c>
      <c r="S28" s="308"/>
      <c r="T28" s="308" t="str">
        <f>IF(AND('Mapa final'!$H$76="Media",'Mapa final'!$L$76="Menor"),CONCATENATE("R",'Mapa final'!$A$76),"")</f>
        <v/>
      </c>
      <c r="U28" s="309"/>
      <c r="V28" s="307" t="str">
        <f ca="1">IF(AND('Mapa final'!$H$64="Media",'Mapa final'!$L$64="Moderado"),CONCATENATE("R",'Mapa final'!$A$64),"")</f>
        <v/>
      </c>
      <c r="W28" s="308"/>
      <c r="X28" s="308" t="str">
        <f>IF(AND('Mapa final'!$H$70="Media",'Mapa final'!$L$70="Moderado"),CONCATENATE("R",'Mapa final'!$A$70),"")</f>
        <v/>
      </c>
      <c r="Y28" s="308"/>
      <c r="Z28" s="308" t="str">
        <f>IF(AND('Mapa final'!$H$76="Media",'Mapa final'!$L$76="Moderado"),CONCATENATE("R",'Mapa final'!$A$76),"")</f>
        <v/>
      </c>
      <c r="AA28" s="309"/>
      <c r="AB28" s="290" t="str">
        <f ca="1">IF(AND('Mapa final'!$H$64="Media",'Mapa final'!$L$64="Mayor"),CONCATENATE("R",'Mapa final'!$A$64),"")</f>
        <v/>
      </c>
      <c r="AC28" s="287"/>
      <c r="AD28" s="285" t="str">
        <f>IF(AND('Mapa final'!$H$70="Media",'Mapa final'!$L$70="Mayor"),CONCATENATE("R",'Mapa final'!$A$70),"")</f>
        <v/>
      </c>
      <c r="AE28" s="285"/>
      <c r="AF28" s="285" t="str">
        <f>IF(AND('Mapa final'!$H$76="Media",'Mapa final'!$L$76="Mayor"),CONCATENATE("R",'Mapa final'!$A$76),"")</f>
        <v/>
      </c>
      <c r="AG28" s="286"/>
      <c r="AH28" s="298" t="str">
        <f ca="1">IF(AND('Mapa final'!$H$64="Media",'Mapa final'!$L$64="Catastrófico"),CONCATENATE("R",'Mapa final'!$A$64),"")</f>
        <v/>
      </c>
      <c r="AI28" s="299"/>
      <c r="AJ28" s="299" t="str">
        <f>IF(AND('Mapa final'!$H$70="Media",'Mapa final'!$L$70="Catastrófico"),CONCATENATE("R",'Mapa final'!$A$70),"")</f>
        <v/>
      </c>
      <c r="AK28" s="299"/>
      <c r="AL28" s="299" t="str">
        <f>IF(AND('Mapa final'!$H$76="Media",'Mapa final'!$L$76="Catastrófico"),CONCATENATE("R",'Mapa final'!$A$76),"")</f>
        <v/>
      </c>
      <c r="AM28" s="300"/>
      <c r="AN28" s="84"/>
      <c r="AO28" s="261"/>
      <c r="AP28" s="262"/>
      <c r="AQ28" s="262"/>
      <c r="AR28" s="262"/>
      <c r="AS28" s="262"/>
      <c r="AT28" s="263"/>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c r="BY28" s="84"/>
      <c r="BZ28" s="84"/>
      <c r="CA28" s="84"/>
      <c r="CB28" s="84"/>
    </row>
    <row r="29" spans="1:80" ht="15.75" thickBot="1" x14ac:dyDescent="0.3">
      <c r="A29" s="84"/>
      <c r="B29" s="238"/>
      <c r="C29" s="238"/>
      <c r="D29" s="239"/>
      <c r="E29" s="282"/>
      <c r="F29" s="283"/>
      <c r="G29" s="283"/>
      <c r="H29" s="283"/>
      <c r="I29" s="284"/>
      <c r="J29" s="307"/>
      <c r="K29" s="308"/>
      <c r="L29" s="308"/>
      <c r="M29" s="308"/>
      <c r="N29" s="308"/>
      <c r="O29" s="309"/>
      <c r="P29" s="310"/>
      <c r="Q29" s="311"/>
      <c r="R29" s="311"/>
      <c r="S29" s="311"/>
      <c r="T29" s="311"/>
      <c r="U29" s="312"/>
      <c r="V29" s="310"/>
      <c r="W29" s="311"/>
      <c r="X29" s="311"/>
      <c r="Y29" s="311"/>
      <c r="Z29" s="311"/>
      <c r="AA29" s="312"/>
      <c r="AB29" s="295"/>
      <c r="AC29" s="296"/>
      <c r="AD29" s="296"/>
      <c r="AE29" s="296"/>
      <c r="AF29" s="296"/>
      <c r="AG29" s="297"/>
      <c r="AH29" s="301"/>
      <c r="AI29" s="302"/>
      <c r="AJ29" s="302"/>
      <c r="AK29" s="302"/>
      <c r="AL29" s="302"/>
      <c r="AM29" s="303"/>
      <c r="AN29" s="84"/>
      <c r="AO29" s="264"/>
      <c r="AP29" s="265"/>
      <c r="AQ29" s="265"/>
      <c r="AR29" s="265"/>
      <c r="AS29" s="265"/>
      <c r="AT29" s="266"/>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c r="BY29" s="84"/>
      <c r="BZ29" s="84"/>
      <c r="CA29" s="84"/>
      <c r="CB29" s="84"/>
    </row>
    <row r="30" spans="1:80" x14ac:dyDescent="0.25">
      <c r="A30" s="84"/>
      <c r="B30" s="238"/>
      <c r="C30" s="238"/>
      <c r="D30" s="239"/>
      <c r="E30" s="276" t="s">
        <v>114</v>
      </c>
      <c r="F30" s="277"/>
      <c r="G30" s="277"/>
      <c r="H30" s="277"/>
      <c r="I30" s="277"/>
      <c r="J30" s="322" t="str">
        <f ca="1">IF(AND('Mapa final'!$H$10="Baja",'Mapa final'!$L$10="Leve"),CONCATENATE("R",'Mapa final'!$A$10),"")</f>
        <v>R1</v>
      </c>
      <c r="K30" s="323"/>
      <c r="L30" s="323" t="str">
        <f ca="1">IF(AND('Mapa final'!$H$16="Baja",'Mapa final'!$L$16="Leve"),CONCATENATE("R",'Mapa final'!$A$16),"")</f>
        <v>R2</v>
      </c>
      <c r="M30" s="323"/>
      <c r="N30" s="323" t="str">
        <f ca="1">IF(AND('Mapa final'!$H$22="Baja",'Mapa final'!$L$22="Leve"),CONCATENATE("R",'Mapa final'!$A$22),"")</f>
        <v>R3</v>
      </c>
      <c r="O30" s="324"/>
      <c r="P30" s="314" t="str">
        <f ca="1">IF(AND('Mapa final'!$H$10="Baja",'Mapa final'!$L$10="Menor"),CONCATENATE("R",'Mapa final'!$A$10),"")</f>
        <v/>
      </c>
      <c r="Q30" s="314"/>
      <c r="R30" s="314" t="str">
        <f ca="1">IF(AND('Mapa final'!$H$16="Baja",'Mapa final'!$L$16="Menor"),CONCATENATE("R",'Mapa final'!$A$16),"")</f>
        <v/>
      </c>
      <c r="S30" s="314"/>
      <c r="T30" s="314" t="str">
        <f ca="1">IF(AND('Mapa final'!$H$22="Baja",'Mapa final'!$L$22="Menor"),CONCATENATE("R",'Mapa final'!$A$22),"")</f>
        <v/>
      </c>
      <c r="U30" s="315"/>
      <c r="V30" s="313" t="str">
        <f ca="1">IF(AND('Mapa final'!$H$10="Baja",'Mapa final'!$L$10="Moderado"),CONCATENATE("R",'Mapa final'!$A$10),"")</f>
        <v/>
      </c>
      <c r="W30" s="314"/>
      <c r="X30" s="314" t="str">
        <f ca="1">IF(AND('Mapa final'!$H$16="Baja",'Mapa final'!$L$16="Moderado"),CONCATENATE("R",'Mapa final'!$A$16),"")</f>
        <v/>
      </c>
      <c r="Y30" s="314"/>
      <c r="Z30" s="314" t="str">
        <f ca="1">IF(AND('Mapa final'!$H$22="Baja",'Mapa final'!$L$22="Moderado"),CONCATENATE("R",'Mapa final'!$A$22),"")</f>
        <v/>
      </c>
      <c r="AA30" s="315"/>
      <c r="AB30" s="288" t="str">
        <f ca="1">IF(AND('Mapa final'!$H$10="Baja",'Mapa final'!$L$10="Mayor"),CONCATENATE("R",'Mapa final'!$A$10),"")</f>
        <v/>
      </c>
      <c r="AC30" s="289"/>
      <c r="AD30" s="289" t="str">
        <f ca="1">IF(AND('Mapa final'!$H$16="Baja",'Mapa final'!$L$16="Mayor"),CONCATENATE("R",'Mapa final'!$A$16),"")</f>
        <v/>
      </c>
      <c r="AE30" s="289"/>
      <c r="AF30" s="289" t="str">
        <f ca="1">IF(AND('Mapa final'!$H$22="Baja",'Mapa final'!$L$22="Mayor"),CONCATENATE("R",'Mapa final'!$A$22),"")</f>
        <v/>
      </c>
      <c r="AG30" s="291"/>
      <c r="AH30" s="304" t="str">
        <f ca="1">IF(AND('Mapa final'!$H$10="Baja",'Mapa final'!$L$10="Catastrófico"),CONCATENATE("R",'Mapa final'!$A$10),"")</f>
        <v/>
      </c>
      <c r="AI30" s="305"/>
      <c r="AJ30" s="305" t="str">
        <f ca="1">IF(AND('Mapa final'!$H$16="Baja",'Mapa final'!$L$16="Catastrófico"),CONCATENATE("R",'Mapa final'!$A$16),"")</f>
        <v/>
      </c>
      <c r="AK30" s="305"/>
      <c r="AL30" s="305" t="str">
        <f ca="1">IF(AND('Mapa final'!$H$22="Baja",'Mapa final'!$L$22="Catastrófico"),CONCATENATE("R",'Mapa final'!$A$22),"")</f>
        <v/>
      </c>
      <c r="AM30" s="306"/>
      <c r="AN30" s="84"/>
      <c r="AO30" s="267" t="s">
        <v>82</v>
      </c>
      <c r="AP30" s="268"/>
      <c r="AQ30" s="268"/>
      <c r="AR30" s="268"/>
      <c r="AS30" s="268"/>
      <c r="AT30" s="269"/>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c r="BY30" s="84"/>
      <c r="BZ30" s="84"/>
      <c r="CA30" s="84"/>
      <c r="CB30" s="84"/>
    </row>
    <row r="31" spans="1:80" x14ac:dyDescent="0.25">
      <c r="A31" s="84"/>
      <c r="B31" s="238"/>
      <c r="C31" s="238"/>
      <c r="D31" s="239"/>
      <c r="E31" s="279"/>
      <c r="F31" s="280"/>
      <c r="G31" s="280"/>
      <c r="H31" s="280"/>
      <c r="I31" s="293"/>
      <c r="J31" s="318"/>
      <c r="K31" s="316"/>
      <c r="L31" s="316"/>
      <c r="M31" s="316"/>
      <c r="N31" s="316"/>
      <c r="O31" s="317"/>
      <c r="P31" s="308"/>
      <c r="Q31" s="308"/>
      <c r="R31" s="308"/>
      <c r="S31" s="308"/>
      <c r="T31" s="308"/>
      <c r="U31" s="309"/>
      <c r="V31" s="307"/>
      <c r="W31" s="308"/>
      <c r="X31" s="308"/>
      <c r="Y31" s="308"/>
      <c r="Z31" s="308"/>
      <c r="AA31" s="309"/>
      <c r="AB31" s="290"/>
      <c r="AC31" s="287"/>
      <c r="AD31" s="287"/>
      <c r="AE31" s="287"/>
      <c r="AF31" s="287"/>
      <c r="AG31" s="286"/>
      <c r="AH31" s="298"/>
      <c r="AI31" s="299"/>
      <c r="AJ31" s="299"/>
      <c r="AK31" s="299"/>
      <c r="AL31" s="299"/>
      <c r="AM31" s="300"/>
      <c r="AN31" s="84"/>
      <c r="AO31" s="270"/>
      <c r="AP31" s="271"/>
      <c r="AQ31" s="271"/>
      <c r="AR31" s="271"/>
      <c r="AS31" s="271"/>
      <c r="AT31" s="27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c r="BY31" s="84"/>
      <c r="BZ31" s="84"/>
      <c r="CA31" s="84"/>
      <c r="CB31" s="84"/>
    </row>
    <row r="32" spans="1:80" x14ac:dyDescent="0.25">
      <c r="A32" s="84"/>
      <c r="B32" s="238"/>
      <c r="C32" s="238"/>
      <c r="D32" s="239"/>
      <c r="E32" s="279"/>
      <c r="F32" s="280"/>
      <c r="G32" s="280"/>
      <c r="H32" s="280"/>
      <c r="I32" s="293"/>
      <c r="J32" s="318" t="str">
        <f ca="1">IF(AND('Mapa final'!$H$28="Baja",'Mapa final'!$L$28="Leve"),CONCATENATE("R",'Mapa final'!$A$28),"")</f>
        <v/>
      </c>
      <c r="K32" s="316"/>
      <c r="L32" s="316" t="str">
        <f ca="1">IF(AND('Mapa final'!$H$34="Baja",'Mapa final'!$L$34="Leve"),CONCATENATE("R",'Mapa final'!$A$34),"")</f>
        <v/>
      </c>
      <c r="M32" s="316"/>
      <c r="N32" s="316" t="str">
        <f ca="1">IF(AND('Mapa final'!$H$40="Baja",'Mapa final'!$L$40="Leve"),CONCATENATE("R",'Mapa final'!$A$40),"")</f>
        <v/>
      </c>
      <c r="O32" s="317"/>
      <c r="P32" s="308" t="str">
        <f ca="1">IF(AND('Mapa final'!$H$28="Baja",'Mapa final'!$L$28="Menor"),CONCATENATE("R",'Mapa final'!$A$28),"")</f>
        <v/>
      </c>
      <c r="Q32" s="308"/>
      <c r="R32" s="308" t="str">
        <f ca="1">IF(AND('Mapa final'!$H$34="Baja",'Mapa final'!$L$34="Menor"),CONCATENATE("R",'Mapa final'!$A$34),"")</f>
        <v/>
      </c>
      <c r="S32" s="308"/>
      <c r="T32" s="308" t="str">
        <f ca="1">IF(AND('Mapa final'!$H$40="Baja",'Mapa final'!$L$40="Menor"),CONCATENATE("R",'Mapa final'!$A$40),"")</f>
        <v/>
      </c>
      <c r="U32" s="309"/>
      <c r="V32" s="307" t="str">
        <f ca="1">IF(AND('Mapa final'!$H$28="Baja",'Mapa final'!$L$28="Moderado"),CONCATENATE("R",'Mapa final'!$A$28),"")</f>
        <v/>
      </c>
      <c r="W32" s="308"/>
      <c r="X32" s="308" t="str">
        <f ca="1">IF(AND('Mapa final'!$H$34="Baja",'Mapa final'!$L$34="Moderado"),CONCATENATE("R",'Mapa final'!$A$34),"")</f>
        <v/>
      </c>
      <c r="Y32" s="308"/>
      <c r="Z32" s="308" t="str">
        <f ca="1">IF(AND('Mapa final'!$H$40="Baja",'Mapa final'!$L$40="Moderado"),CONCATENATE("R",'Mapa final'!$A$40),"")</f>
        <v/>
      </c>
      <c r="AA32" s="309"/>
      <c r="AB32" s="290" t="str">
        <f ca="1">IF(AND('Mapa final'!$H$28="Baja",'Mapa final'!$L$28="Mayor"),CONCATENATE("R",'Mapa final'!$A$28),"")</f>
        <v/>
      </c>
      <c r="AC32" s="287"/>
      <c r="AD32" s="285" t="str">
        <f ca="1">IF(AND('Mapa final'!$H$34="Baja",'Mapa final'!$L$34="Mayor"),CONCATENATE("R",'Mapa final'!$A$34),"")</f>
        <v/>
      </c>
      <c r="AE32" s="285"/>
      <c r="AF32" s="285" t="str">
        <f ca="1">IF(AND('Mapa final'!$H$40="Baja",'Mapa final'!$L$40="Mayor"),CONCATENATE("R",'Mapa final'!$A$40),"")</f>
        <v/>
      </c>
      <c r="AG32" s="286"/>
      <c r="AH32" s="298" t="str">
        <f ca="1">IF(AND('Mapa final'!$H$28="Baja",'Mapa final'!$L$28="Catastrófico"),CONCATENATE("R",'Mapa final'!$A$28),"")</f>
        <v/>
      </c>
      <c r="AI32" s="299"/>
      <c r="AJ32" s="299" t="str">
        <f ca="1">IF(AND('Mapa final'!$H$34="Baja",'Mapa final'!$L$34="Catastrófico"),CONCATENATE("R",'Mapa final'!$A$34),"")</f>
        <v/>
      </c>
      <c r="AK32" s="299"/>
      <c r="AL32" s="299" t="str">
        <f ca="1">IF(AND('Mapa final'!$H$40="Baja",'Mapa final'!$L$40="Catastrófico"),CONCATENATE("R",'Mapa final'!$A$40),"")</f>
        <v/>
      </c>
      <c r="AM32" s="300"/>
      <c r="AN32" s="84"/>
      <c r="AO32" s="270"/>
      <c r="AP32" s="271"/>
      <c r="AQ32" s="271"/>
      <c r="AR32" s="271"/>
      <c r="AS32" s="271"/>
      <c r="AT32" s="27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c r="BY32" s="84"/>
      <c r="BZ32" s="84"/>
      <c r="CA32" s="84"/>
      <c r="CB32" s="84"/>
    </row>
    <row r="33" spans="1:80" x14ac:dyDescent="0.25">
      <c r="A33" s="84"/>
      <c r="B33" s="238"/>
      <c r="C33" s="238"/>
      <c r="D33" s="239"/>
      <c r="E33" s="279"/>
      <c r="F33" s="280"/>
      <c r="G33" s="280"/>
      <c r="H33" s="280"/>
      <c r="I33" s="293"/>
      <c r="J33" s="318"/>
      <c r="K33" s="316"/>
      <c r="L33" s="316"/>
      <c r="M33" s="316"/>
      <c r="N33" s="316"/>
      <c r="O33" s="317"/>
      <c r="P33" s="308"/>
      <c r="Q33" s="308"/>
      <c r="R33" s="308"/>
      <c r="S33" s="308"/>
      <c r="T33" s="308"/>
      <c r="U33" s="309"/>
      <c r="V33" s="307"/>
      <c r="W33" s="308"/>
      <c r="X33" s="308"/>
      <c r="Y33" s="308"/>
      <c r="Z33" s="308"/>
      <c r="AA33" s="309"/>
      <c r="AB33" s="290"/>
      <c r="AC33" s="287"/>
      <c r="AD33" s="285"/>
      <c r="AE33" s="285"/>
      <c r="AF33" s="285"/>
      <c r="AG33" s="286"/>
      <c r="AH33" s="298"/>
      <c r="AI33" s="299"/>
      <c r="AJ33" s="299"/>
      <c r="AK33" s="299"/>
      <c r="AL33" s="299"/>
      <c r="AM33" s="300"/>
      <c r="AN33" s="84"/>
      <c r="AO33" s="270"/>
      <c r="AP33" s="271"/>
      <c r="AQ33" s="271"/>
      <c r="AR33" s="271"/>
      <c r="AS33" s="271"/>
      <c r="AT33" s="27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c r="BY33" s="84"/>
      <c r="BZ33" s="84"/>
      <c r="CA33" s="84"/>
      <c r="CB33" s="84"/>
    </row>
    <row r="34" spans="1:80" x14ac:dyDescent="0.25">
      <c r="A34" s="84"/>
      <c r="B34" s="238"/>
      <c r="C34" s="238"/>
      <c r="D34" s="239"/>
      <c r="E34" s="279"/>
      <c r="F34" s="280"/>
      <c r="G34" s="280"/>
      <c r="H34" s="280"/>
      <c r="I34" s="293"/>
      <c r="J34" s="318" t="str">
        <f ca="1">IF(AND('Mapa final'!$H$46="Baja",'Mapa final'!$L$46="Leve"),CONCATENATE("R",'Mapa final'!$A$46),"")</f>
        <v/>
      </c>
      <c r="K34" s="316"/>
      <c r="L34" s="316" t="str">
        <f ca="1">IF(AND('Mapa final'!$H$52="Baja",'Mapa final'!$L$52="Leve"),CONCATENATE("R",'Mapa final'!$A$52),"")</f>
        <v/>
      </c>
      <c r="M34" s="316"/>
      <c r="N34" s="316" t="str">
        <f ca="1">IF(AND('Mapa final'!$H$58="Baja",'Mapa final'!$L$58="Leve"),CONCATENATE("R",'Mapa final'!$A$58),"")</f>
        <v/>
      </c>
      <c r="O34" s="317"/>
      <c r="P34" s="308" t="str">
        <f ca="1">IF(AND('Mapa final'!$H$46="Baja",'Mapa final'!$L$46="Menor"),CONCATENATE("R",'Mapa final'!$A$46),"")</f>
        <v/>
      </c>
      <c r="Q34" s="308"/>
      <c r="R34" s="308" t="str">
        <f ca="1">IF(AND('Mapa final'!$H$52="Baja",'Mapa final'!$L$52="Menor"),CONCATENATE("R",'Mapa final'!$A$52),"")</f>
        <v/>
      </c>
      <c r="S34" s="308"/>
      <c r="T34" s="308" t="str">
        <f ca="1">IF(AND('Mapa final'!$H$58="Baja",'Mapa final'!$L$58="Menor"),CONCATENATE("R",'Mapa final'!$A$58),"")</f>
        <v/>
      </c>
      <c r="U34" s="309"/>
      <c r="V34" s="307" t="str">
        <f ca="1">IF(AND('Mapa final'!$H$46="Baja",'Mapa final'!$L$46="Moderado"),CONCATENATE("R",'Mapa final'!$A$46),"")</f>
        <v/>
      </c>
      <c r="W34" s="308"/>
      <c r="X34" s="308" t="str">
        <f ca="1">IF(AND('Mapa final'!$H$52="Baja",'Mapa final'!$L$52="Moderado"),CONCATENATE("R",'Mapa final'!$A$52),"")</f>
        <v/>
      </c>
      <c r="Y34" s="308"/>
      <c r="Z34" s="308" t="str">
        <f ca="1">IF(AND('Mapa final'!$H$58="Baja",'Mapa final'!$L$58="Moderado"),CONCATENATE("R",'Mapa final'!$A$58),"")</f>
        <v/>
      </c>
      <c r="AA34" s="309"/>
      <c r="AB34" s="290" t="str">
        <f ca="1">IF(AND('Mapa final'!$H$46="Baja",'Mapa final'!$L$46="Mayor"),CONCATENATE("R",'Mapa final'!$A$46),"")</f>
        <v/>
      </c>
      <c r="AC34" s="287"/>
      <c r="AD34" s="285" t="str">
        <f ca="1">IF(AND('Mapa final'!$H$52="Baja",'Mapa final'!$L$52="Mayor"),CONCATENATE("R",'Mapa final'!$A$52),"")</f>
        <v/>
      </c>
      <c r="AE34" s="285"/>
      <c r="AF34" s="285" t="str">
        <f ca="1">IF(AND('Mapa final'!$H$58="Baja",'Mapa final'!$L$58="Mayor"),CONCATENATE("R",'Mapa final'!$A$58),"")</f>
        <v/>
      </c>
      <c r="AG34" s="286"/>
      <c r="AH34" s="298" t="str">
        <f ca="1">IF(AND('Mapa final'!$H$46="Baja",'Mapa final'!$L$46="Catastrófico"),CONCATENATE("R",'Mapa final'!$A$46),"")</f>
        <v/>
      </c>
      <c r="AI34" s="299"/>
      <c r="AJ34" s="299" t="str">
        <f ca="1">IF(AND('Mapa final'!$H$52="Baja",'Mapa final'!$L$52="Catastrófico"),CONCATENATE("R",'Mapa final'!$A$52),"")</f>
        <v/>
      </c>
      <c r="AK34" s="299"/>
      <c r="AL34" s="299" t="str">
        <f ca="1">IF(AND('Mapa final'!$H$58="Baja",'Mapa final'!$L$58="Catastrófico"),CONCATENATE("R",'Mapa final'!$A$58),"")</f>
        <v/>
      </c>
      <c r="AM34" s="300"/>
      <c r="AN34" s="84"/>
      <c r="AO34" s="270"/>
      <c r="AP34" s="271"/>
      <c r="AQ34" s="271"/>
      <c r="AR34" s="271"/>
      <c r="AS34" s="271"/>
      <c r="AT34" s="27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row>
    <row r="35" spans="1:80" x14ac:dyDescent="0.25">
      <c r="A35" s="84"/>
      <c r="B35" s="238"/>
      <c r="C35" s="238"/>
      <c r="D35" s="239"/>
      <c r="E35" s="279"/>
      <c r="F35" s="280"/>
      <c r="G35" s="280"/>
      <c r="H35" s="280"/>
      <c r="I35" s="293"/>
      <c r="J35" s="318"/>
      <c r="K35" s="316"/>
      <c r="L35" s="316"/>
      <c r="M35" s="316"/>
      <c r="N35" s="316"/>
      <c r="O35" s="317"/>
      <c r="P35" s="308"/>
      <c r="Q35" s="308"/>
      <c r="R35" s="308"/>
      <c r="S35" s="308"/>
      <c r="T35" s="308"/>
      <c r="U35" s="309"/>
      <c r="V35" s="307"/>
      <c r="W35" s="308"/>
      <c r="X35" s="308"/>
      <c r="Y35" s="308"/>
      <c r="Z35" s="308"/>
      <c r="AA35" s="309"/>
      <c r="AB35" s="290"/>
      <c r="AC35" s="287"/>
      <c r="AD35" s="285"/>
      <c r="AE35" s="285"/>
      <c r="AF35" s="285"/>
      <c r="AG35" s="286"/>
      <c r="AH35" s="298"/>
      <c r="AI35" s="299"/>
      <c r="AJ35" s="299"/>
      <c r="AK35" s="299"/>
      <c r="AL35" s="299"/>
      <c r="AM35" s="300"/>
      <c r="AN35" s="84"/>
      <c r="AO35" s="270"/>
      <c r="AP35" s="271"/>
      <c r="AQ35" s="271"/>
      <c r="AR35" s="271"/>
      <c r="AS35" s="271"/>
      <c r="AT35" s="272"/>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row>
    <row r="36" spans="1:80" x14ac:dyDescent="0.25">
      <c r="A36" s="84"/>
      <c r="B36" s="238"/>
      <c r="C36" s="238"/>
      <c r="D36" s="239"/>
      <c r="E36" s="279"/>
      <c r="F36" s="280"/>
      <c r="G36" s="280"/>
      <c r="H36" s="280"/>
      <c r="I36" s="293"/>
      <c r="J36" s="318" t="str">
        <f ca="1">IF(AND('Mapa final'!$H$64="Baja",'Mapa final'!$L$64="Leve"),CONCATENATE("R",'Mapa final'!$A$64),"")</f>
        <v/>
      </c>
      <c r="K36" s="316"/>
      <c r="L36" s="316" t="str">
        <f>IF(AND('Mapa final'!$H$70="Baja",'Mapa final'!$L$70="Leve"),CONCATENATE("R",'Mapa final'!$A$70),"")</f>
        <v/>
      </c>
      <c r="M36" s="316"/>
      <c r="N36" s="316" t="str">
        <f>IF(AND('Mapa final'!$H$76="Baja",'Mapa final'!$L$76="Leve"),CONCATENATE("R",'Mapa final'!$A$76),"")</f>
        <v/>
      </c>
      <c r="O36" s="317"/>
      <c r="P36" s="308" t="str">
        <f ca="1">IF(AND('Mapa final'!$H$64="Baja",'Mapa final'!$L$64="Menor"),CONCATENATE("R",'Mapa final'!$A$64),"")</f>
        <v/>
      </c>
      <c r="Q36" s="308"/>
      <c r="R36" s="308" t="str">
        <f>IF(AND('Mapa final'!$H$70="Baja",'Mapa final'!$L$70="Menor"),CONCATENATE("R",'Mapa final'!$A$70),"")</f>
        <v/>
      </c>
      <c r="S36" s="308"/>
      <c r="T36" s="308" t="str">
        <f>IF(AND('Mapa final'!$H$76="Baja",'Mapa final'!$L$76="Menor"),CONCATENATE("R",'Mapa final'!$A$76),"")</f>
        <v/>
      </c>
      <c r="U36" s="309"/>
      <c r="V36" s="307" t="str">
        <f ca="1">IF(AND('Mapa final'!$H$64="Baja",'Mapa final'!$L$64="Moderado"),CONCATENATE("R",'Mapa final'!$A$64),"")</f>
        <v/>
      </c>
      <c r="W36" s="308"/>
      <c r="X36" s="308" t="str">
        <f>IF(AND('Mapa final'!$H$70="Baja",'Mapa final'!$L$70="Moderado"),CONCATENATE("R",'Mapa final'!$A$70),"")</f>
        <v/>
      </c>
      <c r="Y36" s="308"/>
      <c r="Z36" s="308" t="str">
        <f>IF(AND('Mapa final'!$H$76="Baja",'Mapa final'!$L$76="Moderado"),CONCATENATE("R",'Mapa final'!$A$76),"")</f>
        <v/>
      </c>
      <c r="AA36" s="309"/>
      <c r="AB36" s="290" t="str">
        <f ca="1">IF(AND('Mapa final'!$H$64="Baja",'Mapa final'!$L$64="Mayor"),CONCATENATE("R",'Mapa final'!$A$64),"")</f>
        <v/>
      </c>
      <c r="AC36" s="287"/>
      <c r="AD36" s="285" t="str">
        <f>IF(AND('Mapa final'!$H$70="Baja",'Mapa final'!$L$70="Mayor"),CONCATENATE("R",'Mapa final'!$A$70),"")</f>
        <v/>
      </c>
      <c r="AE36" s="285"/>
      <c r="AF36" s="285" t="str">
        <f>IF(AND('Mapa final'!$H$76="Baja",'Mapa final'!$L$76="Mayor"),CONCATENATE("R",'Mapa final'!$A$76),"")</f>
        <v/>
      </c>
      <c r="AG36" s="286"/>
      <c r="AH36" s="298" t="str">
        <f ca="1">IF(AND('Mapa final'!$H$64="Baja",'Mapa final'!$L$64="Catastrófico"),CONCATENATE("R",'Mapa final'!$A$64),"")</f>
        <v/>
      </c>
      <c r="AI36" s="299"/>
      <c r="AJ36" s="299" t="str">
        <f>IF(AND('Mapa final'!$H$70="Baja",'Mapa final'!$L$70="Catastrófico"),CONCATENATE("R",'Mapa final'!$A$70),"")</f>
        <v/>
      </c>
      <c r="AK36" s="299"/>
      <c r="AL36" s="299" t="str">
        <f>IF(AND('Mapa final'!$H$76="Baja",'Mapa final'!$L$76="Catastrófico"),CONCATENATE("R",'Mapa final'!$A$76),"")</f>
        <v/>
      </c>
      <c r="AM36" s="300"/>
      <c r="AN36" s="84"/>
      <c r="AO36" s="270"/>
      <c r="AP36" s="271"/>
      <c r="AQ36" s="271"/>
      <c r="AR36" s="271"/>
      <c r="AS36" s="271"/>
      <c r="AT36" s="272"/>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c r="BY36" s="84"/>
      <c r="BZ36" s="84"/>
      <c r="CA36" s="84"/>
      <c r="CB36" s="84"/>
    </row>
    <row r="37" spans="1:80" ht="15.75" thickBot="1" x14ac:dyDescent="0.3">
      <c r="A37" s="84"/>
      <c r="B37" s="238"/>
      <c r="C37" s="238"/>
      <c r="D37" s="239"/>
      <c r="E37" s="282"/>
      <c r="F37" s="283"/>
      <c r="G37" s="283"/>
      <c r="H37" s="283"/>
      <c r="I37" s="283"/>
      <c r="J37" s="319"/>
      <c r="K37" s="320"/>
      <c r="L37" s="320"/>
      <c r="M37" s="320"/>
      <c r="N37" s="320"/>
      <c r="O37" s="321"/>
      <c r="P37" s="311"/>
      <c r="Q37" s="311"/>
      <c r="R37" s="311"/>
      <c r="S37" s="311"/>
      <c r="T37" s="311"/>
      <c r="U37" s="312"/>
      <c r="V37" s="310"/>
      <c r="W37" s="311"/>
      <c r="X37" s="311"/>
      <c r="Y37" s="311"/>
      <c r="Z37" s="311"/>
      <c r="AA37" s="312"/>
      <c r="AB37" s="295"/>
      <c r="AC37" s="296"/>
      <c r="AD37" s="296"/>
      <c r="AE37" s="296"/>
      <c r="AF37" s="296"/>
      <c r="AG37" s="297"/>
      <c r="AH37" s="301"/>
      <c r="AI37" s="302"/>
      <c r="AJ37" s="302"/>
      <c r="AK37" s="302"/>
      <c r="AL37" s="302"/>
      <c r="AM37" s="303"/>
      <c r="AN37" s="84"/>
      <c r="AO37" s="273"/>
      <c r="AP37" s="274"/>
      <c r="AQ37" s="274"/>
      <c r="AR37" s="274"/>
      <c r="AS37" s="274"/>
      <c r="AT37" s="275"/>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c r="BY37" s="84"/>
      <c r="BZ37" s="84"/>
      <c r="CA37" s="84"/>
      <c r="CB37" s="84"/>
    </row>
    <row r="38" spans="1:80" x14ac:dyDescent="0.25">
      <c r="A38" s="84"/>
      <c r="B38" s="238"/>
      <c r="C38" s="238"/>
      <c r="D38" s="239"/>
      <c r="E38" s="276" t="s">
        <v>113</v>
      </c>
      <c r="F38" s="277"/>
      <c r="G38" s="277"/>
      <c r="H38" s="277"/>
      <c r="I38" s="278"/>
      <c r="J38" s="322" t="str">
        <f ca="1">IF(AND('Mapa final'!$H$10="Muy Baja",'Mapa final'!$L$10="Leve"),CONCATENATE("R",'Mapa final'!$A$10),"")</f>
        <v/>
      </c>
      <c r="K38" s="323"/>
      <c r="L38" s="323" t="str">
        <f ca="1">IF(AND('Mapa final'!$H$16="Muy Baja",'Mapa final'!$L$16="Leve"),CONCATENATE("R",'Mapa final'!$A$16),"")</f>
        <v/>
      </c>
      <c r="M38" s="323"/>
      <c r="N38" s="323" t="str">
        <f ca="1">IF(AND('Mapa final'!$H$22="Muy Baja",'Mapa final'!$L$22="Leve"),CONCATENATE("R",'Mapa final'!$A$22),"")</f>
        <v/>
      </c>
      <c r="O38" s="324"/>
      <c r="P38" s="322" t="str">
        <f ca="1">IF(AND('Mapa final'!$H$10="Muy Baja",'Mapa final'!$L$10="Menor"),CONCATENATE("R",'Mapa final'!$A$10),"")</f>
        <v/>
      </c>
      <c r="Q38" s="323"/>
      <c r="R38" s="323" t="str">
        <f ca="1">IF(AND('Mapa final'!$H$16="Muy Baja",'Mapa final'!$L$16="Menor"),CONCATENATE("R",'Mapa final'!$A$16),"")</f>
        <v/>
      </c>
      <c r="S38" s="323"/>
      <c r="T38" s="323" t="str">
        <f ca="1">IF(AND('Mapa final'!$H$22="Muy Baja",'Mapa final'!$L$22="Menor"),CONCATENATE("R",'Mapa final'!$A$22),"")</f>
        <v/>
      </c>
      <c r="U38" s="324"/>
      <c r="V38" s="313" t="str">
        <f ca="1">IF(AND('Mapa final'!$H$10="Muy Baja",'Mapa final'!$L$10="Moderado"),CONCATENATE("R",'Mapa final'!$A$10),"")</f>
        <v/>
      </c>
      <c r="W38" s="314"/>
      <c r="X38" s="314" t="str">
        <f ca="1">IF(AND('Mapa final'!$H$16="Muy Baja",'Mapa final'!$L$16="Moderado"),CONCATENATE("R",'Mapa final'!$A$16),"")</f>
        <v/>
      </c>
      <c r="Y38" s="314"/>
      <c r="Z38" s="314" t="str">
        <f ca="1">IF(AND('Mapa final'!$H$22="Muy Baja",'Mapa final'!$L$22="Moderado"),CONCATENATE("R",'Mapa final'!$A$22),"")</f>
        <v/>
      </c>
      <c r="AA38" s="315"/>
      <c r="AB38" s="288" t="str">
        <f ca="1">IF(AND('Mapa final'!$H$10="Muy Baja",'Mapa final'!$L$10="Mayor"),CONCATENATE("R",'Mapa final'!$A$10),"")</f>
        <v/>
      </c>
      <c r="AC38" s="289"/>
      <c r="AD38" s="289" t="str">
        <f ca="1">IF(AND('Mapa final'!$H$16="Muy Baja",'Mapa final'!$L$16="Mayor"),CONCATENATE("R",'Mapa final'!$A$16),"")</f>
        <v/>
      </c>
      <c r="AE38" s="289"/>
      <c r="AF38" s="289" t="str">
        <f ca="1">IF(AND('Mapa final'!$H$22="Muy Baja",'Mapa final'!$L$22="Mayor"),CONCATENATE("R",'Mapa final'!$A$22),"")</f>
        <v/>
      </c>
      <c r="AG38" s="291"/>
      <c r="AH38" s="304" t="str">
        <f ca="1">IF(AND('Mapa final'!$H$10="Muy Baja",'Mapa final'!$L$10="Catastrófico"),CONCATENATE("R",'Mapa final'!$A$10),"")</f>
        <v/>
      </c>
      <c r="AI38" s="305"/>
      <c r="AJ38" s="305" t="str">
        <f ca="1">IF(AND('Mapa final'!$H$16="Muy Baja",'Mapa final'!$L$16="Catastrófico"),CONCATENATE("R",'Mapa final'!$A$16),"")</f>
        <v/>
      </c>
      <c r="AK38" s="305"/>
      <c r="AL38" s="305" t="str">
        <f ca="1">IF(AND('Mapa final'!$H$22="Muy Baja",'Mapa final'!$L$22="Catastrófico"),CONCATENATE("R",'Mapa final'!$A$22),"")</f>
        <v/>
      </c>
      <c r="AM38" s="306"/>
      <c r="AN38" s="84"/>
      <c r="AO38" s="84"/>
      <c r="AP38" s="84"/>
      <c r="AQ38" s="84"/>
      <c r="AR38" s="84"/>
      <c r="AS38" s="84"/>
      <c r="AT38" s="84"/>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c r="BY38" s="84"/>
      <c r="BZ38" s="84"/>
      <c r="CA38" s="84"/>
      <c r="CB38" s="84"/>
    </row>
    <row r="39" spans="1:80" x14ac:dyDescent="0.25">
      <c r="A39" s="84"/>
      <c r="B39" s="238"/>
      <c r="C39" s="238"/>
      <c r="D39" s="239"/>
      <c r="E39" s="279"/>
      <c r="F39" s="280"/>
      <c r="G39" s="280"/>
      <c r="H39" s="280"/>
      <c r="I39" s="281"/>
      <c r="J39" s="318"/>
      <c r="K39" s="316"/>
      <c r="L39" s="316"/>
      <c r="M39" s="316"/>
      <c r="N39" s="316"/>
      <c r="O39" s="317"/>
      <c r="P39" s="318"/>
      <c r="Q39" s="316"/>
      <c r="R39" s="316"/>
      <c r="S39" s="316"/>
      <c r="T39" s="316"/>
      <c r="U39" s="317"/>
      <c r="V39" s="307"/>
      <c r="W39" s="308"/>
      <c r="X39" s="308"/>
      <c r="Y39" s="308"/>
      <c r="Z39" s="308"/>
      <c r="AA39" s="309"/>
      <c r="AB39" s="290"/>
      <c r="AC39" s="287"/>
      <c r="AD39" s="287"/>
      <c r="AE39" s="287"/>
      <c r="AF39" s="287"/>
      <c r="AG39" s="286"/>
      <c r="AH39" s="298"/>
      <c r="AI39" s="299"/>
      <c r="AJ39" s="299"/>
      <c r="AK39" s="299"/>
      <c r="AL39" s="299"/>
      <c r="AM39" s="300"/>
      <c r="AN39" s="84"/>
      <c r="AO39" s="84"/>
      <c r="AP39" s="84"/>
      <c r="AQ39" s="84"/>
      <c r="AR39" s="84"/>
      <c r="AS39" s="84"/>
      <c r="AT39" s="84"/>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c r="BY39" s="84"/>
      <c r="BZ39" s="84"/>
      <c r="CA39" s="84"/>
      <c r="CB39" s="84"/>
    </row>
    <row r="40" spans="1:80" x14ac:dyDescent="0.25">
      <c r="A40" s="84"/>
      <c r="B40" s="238"/>
      <c r="C40" s="238"/>
      <c r="D40" s="239"/>
      <c r="E40" s="279"/>
      <c r="F40" s="280"/>
      <c r="G40" s="280"/>
      <c r="H40" s="280"/>
      <c r="I40" s="281"/>
      <c r="J40" s="318" t="str">
        <f ca="1">IF(AND('Mapa final'!$H$28="Muy Baja",'Mapa final'!$L$28="Leve"),CONCATENATE("R",'Mapa final'!$A$28),"")</f>
        <v/>
      </c>
      <c r="K40" s="316"/>
      <c r="L40" s="316" t="str">
        <f ca="1">IF(AND('Mapa final'!$H$34="Muy Baja",'Mapa final'!$L$34="Leve"),CONCATENATE("R",'Mapa final'!$A$34),"")</f>
        <v/>
      </c>
      <c r="M40" s="316"/>
      <c r="N40" s="316" t="str">
        <f ca="1">IF(AND('Mapa final'!$H$40="Muy Baja",'Mapa final'!$L$40="Leve"),CONCATENATE("R",'Mapa final'!$A$40),"")</f>
        <v/>
      </c>
      <c r="O40" s="317"/>
      <c r="P40" s="318" t="str">
        <f ca="1">IF(AND('Mapa final'!$H$28="Muy Baja",'Mapa final'!$L$28="Menor"),CONCATENATE("R",'Mapa final'!$A$28),"")</f>
        <v/>
      </c>
      <c r="Q40" s="316"/>
      <c r="R40" s="316" t="str">
        <f ca="1">IF(AND('Mapa final'!$H$34="Muy Baja",'Mapa final'!$L$34="Menor"),CONCATENATE("R",'Mapa final'!$A$34),"")</f>
        <v/>
      </c>
      <c r="S40" s="316"/>
      <c r="T40" s="316" t="str">
        <f ca="1">IF(AND('Mapa final'!$H$40="Muy Baja",'Mapa final'!$L$40="Menor"),CONCATENATE("R",'Mapa final'!$A$40),"")</f>
        <v/>
      </c>
      <c r="U40" s="317"/>
      <c r="V40" s="307" t="str">
        <f ca="1">IF(AND('Mapa final'!$H$28="Muy Baja",'Mapa final'!$L$28="Moderado"),CONCATENATE("R",'Mapa final'!$A$28),"")</f>
        <v/>
      </c>
      <c r="W40" s="308"/>
      <c r="X40" s="308" t="str">
        <f ca="1">IF(AND('Mapa final'!$H$34="Muy Baja",'Mapa final'!$L$34="Moderado"),CONCATENATE("R",'Mapa final'!$A$34),"")</f>
        <v/>
      </c>
      <c r="Y40" s="308"/>
      <c r="Z40" s="308" t="str">
        <f ca="1">IF(AND('Mapa final'!$H$40="Muy Baja",'Mapa final'!$L$40="Moderado"),CONCATENATE("R",'Mapa final'!$A$40),"")</f>
        <v/>
      </c>
      <c r="AA40" s="309"/>
      <c r="AB40" s="290" t="str">
        <f ca="1">IF(AND('Mapa final'!$H$28="Muy Baja",'Mapa final'!$L$28="Mayor"),CONCATENATE("R",'Mapa final'!$A$28),"")</f>
        <v/>
      </c>
      <c r="AC40" s="287"/>
      <c r="AD40" s="285" t="str">
        <f ca="1">IF(AND('Mapa final'!$H$34="Muy Baja",'Mapa final'!$L$34="Mayor"),CONCATENATE("R",'Mapa final'!$A$34),"")</f>
        <v/>
      </c>
      <c r="AE40" s="285"/>
      <c r="AF40" s="285" t="str">
        <f ca="1">IF(AND('Mapa final'!$H$40="Muy Baja",'Mapa final'!$L$40="Mayor"),CONCATENATE("R",'Mapa final'!$A$40),"")</f>
        <v/>
      </c>
      <c r="AG40" s="286"/>
      <c r="AH40" s="298" t="str">
        <f ca="1">IF(AND('Mapa final'!$H$28="Muy Baja",'Mapa final'!$L$28="Catastrófico"),CONCATENATE("R",'Mapa final'!$A$28),"")</f>
        <v/>
      </c>
      <c r="AI40" s="299"/>
      <c r="AJ40" s="299" t="str">
        <f ca="1">IF(AND('Mapa final'!$H$34="Muy Baja",'Mapa final'!$L$34="Catastrófico"),CONCATENATE("R",'Mapa final'!$A$34),"")</f>
        <v/>
      </c>
      <c r="AK40" s="299"/>
      <c r="AL40" s="299" t="str">
        <f ca="1">IF(AND('Mapa final'!$H$40="Muy Baja",'Mapa final'!$L$40="Catastrófico"),CONCATENATE("R",'Mapa final'!$A$40),"")</f>
        <v/>
      </c>
      <c r="AM40" s="300"/>
      <c r="AN40" s="84"/>
      <c r="AO40" s="84"/>
      <c r="AP40" s="84"/>
      <c r="AQ40" s="84"/>
      <c r="AR40" s="84"/>
      <c r="AS40" s="84"/>
      <c r="AT40" s="84"/>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c r="BY40" s="84"/>
      <c r="BZ40" s="84"/>
      <c r="CA40" s="84"/>
      <c r="CB40" s="84"/>
    </row>
    <row r="41" spans="1:80" x14ac:dyDescent="0.25">
      <c r="A41" s="84"/>
      <c r="B41" s="238"/>
      <c r="C41" s="238"/>
      <c r="D41" s="239"/>
      <c r="E41" s="279"/>
      <c r="F41" s="280"/>
      <c r="G41" s="280"/>
      <c r="H41" s="280"/>
      <c r="I41" s="281"/>
      <c r="J41" s="318"/>
      <c r="K41" s="316"/>
      <c r="L41" s="316"/>
      <c r="M41" s="316"/>
      <c r="N41" s="316"/>
      <c r="O41" s="317"/>
      <c r="P41" s="318"/>
      <c r="Q41" s="316"/>
      <c r="R41" s="316"/>
      <c r="S41" s="316"/>
      <c r="T41" s="316"/>
      <c r="U41" s="317"/>
      <c r="V41" s="307"/>
      <c r="W41" s="308"/>
      <c r="X41" s="308"/>
      <c r="Y41" s="308"/>
      <c r="Z41" s="308"/>
      <c r="AA41" s="309"/>
      <c r="AB41" s="290"/>
      <c r="AC41" s="287"/>
      <c r="AD41" s="285"/>
      <c r="AE41" s="285"/>
      <c r="AF41" s="285"/>
      <c r="AG41" s="286"/>
      <c r="AH41" s="298"/>
      <c r="AI41" s="299"/>
      <c r="AJ41" s="299"/>
      <c r="AK41" s="299"/>
      <c r="AL41" s="299"/>
      <c r="AM41" s="300"/>
      <c r="AN41" s="84"/>
      <c r="AO41" s="84"/>
      <c r="AP41" s="84"/>
      <c r="AQ41" s="84"/>
      <c r="AR41" s="84"/>
      <c r="AS41" s="84"/>
      <c r="AT41" s="84"/>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c r="BY41" s="84"/>
      <c r="BZ41" s="84"/>
      <c r="CA41" s="84"/>
      <c r="CB41" s="84"/>
    </row>
    <row r="42" spans="1:80" x14ac:dyDescent="0.25">
      <c r="A42" s="84"/>
      <c r="B42" s="238"/>
      <c r="C42" s="238"/>
      <c r="D42" s="239"/>
      <c r="E42" s="279"/>
      <c r="F42" s="280"/>
      <c r="G42" s="280"/>
      <c r="H42" s="280"/>
      <c r="I42" s="281"/>
      <c r="J42" s="318" t="str">
        <f ca="1">IF(AND('Mapa final'!$H$46="Muy Baja",'Mapa final'!$L$46="Leve"),CONCATENATE("R",'Mapa final'!$A$46),"")</f>
        <v/>
      </c>
      <c r="K42" s="316"/>
      <c r="L42" s="316" t="str">
        <f ca="1">IF(AND('Mapa final'!$H$52="Muy Baja",'Mapa final'!$L$52="Leve"),CONCATENATE("R",'Mapa final'!$A$52),"")</f>
        <v/>
      </c>
      <c r="M42" s="316"/>
      <c r="N42" s="316" t="str">
        <f ca="1">IF(AND('Mapa final'!$H$58="Muy Baja",'Mapa final'!$L$58="Leve"),CONCATENATE("R",'Mapa final'!$A$58),"")</f>
        <v/>
      </c>
      <c r="O42" s="317"/>
      <c r="P42" s="318" t="str">
        <f ca="1">IF(AND('Mapa final'!$H$46="Muy Baja",'Mapa final'!$L$46="Menor"),CONCATENATE("R",'Mapa final'!$A$46),"")</f>
        <v/>
      </c>
      <c r="Q42" s="316"/>
      <c r="R42" s="316" t="str">
        <f ca="1">IF(AND('Mapa final'!$H$52="Muy Baja",'Mapa final'!$L$52="Menor"),CONCATENATE("R",'Mapa final'!$A$52),"")</f>
        <v/>
      </c>
      <c r="S42" s="316"/>
      <c r="T42" s="316" t="str">
        <f ca="1">IF(AND('Mapa final'!$H$58="Muy Baja",'Mapa final'!$L$58="Menor"),CONCATENATE("R",'Mapa final'!$A$58),"")</f>
        <v/>
      </c>
      <c r="U42" s="317"/>
      <c r="V42" s="307" t="str">
        <f ca="1">IF(AND('Mapa final'!$H$46="Muy Baja",'Mapa final'!$L$46="Moderado"),CONCATENATE("R",'Mapa final'!$A$46),"")</f>
        <v/>
      </c>
      <c r="W42" s="308"/>
      <c r="X42" s="308" t="str">
        <f ca="1">IF(AND('Mapa final'!$H$52="Muy Baja",'Mapa final'!$L$52="Moderado"),CONCATENATE("R",'Mapa final'!$A$52),"")</f>
        <v/>
      </c>
      <c r="Y42" s="308"/>
      <c r="Z42" s="308" t="str">
        <f ca="1">IF(AND('Mapa final'!$H$58="Muy Baja",'Mapa final'!$L$58="Moderado"),CONCATENATE("R",'Mapa final'!$A$58),"")</f>
        <v/>
      </c>
      <c r="AA42" s="309"/>
      <c r="AB42" s="290" t="str">
        <f ca="1">IF(AND('Mapa final'!$H$46="Muy Baja",'Mapa final'!$L$46="Mayor"),CONCATENATE("R",'Mapa final'!$A$46),"")</f>
        <v/>
      </c>
      <c r="AC42" s="287"/>
      <c r="AD42" s="285" t="str">
        <f ca="1">IF(AND('Mapa final'!$H$52="Muy Baja",'Mapa final'!$L$52="Mayor"),CONCATENATE("R",'Mapa final'!$A$52),"")</f>
        <v/>
      </c>
      <c r="AE42" s="285"/>
      <c r="AF42" s="285" t="str">
        <f ca="1">IF(AND('Mapa final'!$H$58="Muy Baja",'Mapa final'!$L$58="Mayor"),CONCATENATE("R",'Mapa final'!$A$58),"")</f>
        <v/>
      </c>
      <c r="AG42" s="286"/>
      <c r="AH42" s="298" t="str">
        <f ca="1">IF(AND('Mapa final'!$H$46="Muy Baja",'Mapa final'!$L$46="Catastrófico"),CONCATENATE("R",'Mapa final'!$A$46),"")</f>
        <v/>
      </c>
      <c r="AI42" s="299"/>
      <c r="AJ42" s="299" t="str">
        <f ca="1">IF(AND('Mapa final'!$H$52="Muy Baja",'Mapa final'!$L$52="Catastrófico"),CONCATENATE("R",'Mapa final'!$A$52),"")</f>
        <v/>
      </c>
      <c r="AK42" s="299"/>
      <c r="AL42" s="299" t="str">
        <f ca="1">IF(AND('Mapa final'!$H$58="Muy Baja",'Mapa final'!$L$58="Catastrófico"),CONCATENATE("R",'Mapa final'!$A$58),"")</f>
        <v/>
      </c>
      <c r="AM42" s="300"/>
      <c r="AN42" s="84"/>
      <c r="AO42" s="84"/>
      <c r="AP42" s="84"/>
      <c r="AQ42" s="84"/>
      <c r="AR42" s="84"/>
      <c r="AS42" s="84"/>
      <c r="AT42" s="84"/>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c r="BY42" s="84"/>
      <c r="BZ42" s="84"/>
      <c r="CA42" s="84"/>
      <c r="CB42" s="84"/>
    </row>
    <row r="43" spans="1:80" x14ac:dyDescent="0.25">
      <c r="A43" s="84"/>
      <c r="B43" s="238"/>
      <c r="C43" s="238"/>
      <c r="D43" s="239"/>
      <c r="E43" s="279"/>
      <c r="F43" s="280"/>
      <c r="G43" s="280"/>
      <c r="H43" s="280"/>
      <c r="I43" s="281"/>
      <c r="J43" s="318"/>
      <c r="K43" s="316"/>
      <c r="L43" s="316"/>
      <c r="M43" s="316"/>
      <c r="N43" s="316"/>
      <c r="O43" s="317"/>
      <c r="P43" s="318"/>
      <c r="Q43" s="316"/>
      <c r="R43" s="316"/>
      <c r="S43" s="316"/>
      <c r="T43" s="316"/>
      <c r="U43" s="317"/>
      <c r="V43" s="307"/>
      <c r="W43" s="308"/>
      <c r="X43" s="308"/>
      <c r="Y43" s="308"/>
      <c r="Z43" s="308"/>
      <c r="AA43" s="309"/>
      <c r="AB43" s="290"/>
      <c r="AC43" s="287"/>
      <c r="AD43" s="285"/>
      <c r="AE43" s="285"/>
      <c r="AF43" s="285"/>
      <c r="AG43" s="286"/>
      <c r="AH43" s="298"/>
      <c r="AI43" s="299"/>
      <c r="AJ43" s="299"/>
      <c r="AK43" s="299"/>
      <c r="AL43" s="299"/>
      <c r="AM43" s="300"/>
      <c r="AN43" s="84"/>
      <c r="AO43" s="84"/>
      <c r="AP43" s="84"/>
      <c r="AQ43" s="84"/>
      <c r="AR43" s="84"/>
      <c r="AS43" s="84"/>
      <c r="AT43" s="84"/>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c r="BY43" s="84"/>
      <c r="BZ43" s="84"/>
      <c r="CA43" s="84"/>
      <c r="CB43" s="84"/>
    </row>
    <row r="44" spans="1:80" x14ac:dyDescent="0.25">
      <c r="A44" s="84"/>
      <c r="B44" s="238"/>
      <c r="C44" s="238"/>
      <c r="D44" s="239"/>
      <c r="E44" s="279"/>
      <c r="F44" s="280"/>
      <c r="G44" s="280"/>
      <c r="H44" s="280"/>
      <c r="I44" s="281"/>
      <c r="J44" s="318" t="str">
        <f ca="1">IF(AND('Mapa final'!$H$64="Muy Baja",'Mapa final'!$L$64="Leve"),CONCATENATE("R",'Mapa final'!$A$64),"")</f>
        <v/>
      </c>
      <c r="K44" s="316"/>
      <c r="L44" s="316" t="str">
        <f>IF(AND('Mapa final'!$H$70="Muy Baja",'Mapa final'!$L$70="Leve"),CONCATENATE("R",'Mapa final'!$A$70),"")</f>
        <v/>
      </c>
      <c r="M44" s="316"/>
      <c r="N44" s="316" t="str">
        <f>IF(AND('Mapa final'!$H$76="Muy Baja",'Mapa final'!$L$76="Leve"),CONCATENATE("R",'Mapa final'!$A$76),"")</f>
        <v/>
      </c>
      <c r="O44" s="317"/>
      <c r="P44" s="318" t="str">
        <f ca="1">IF(AND('Mapa final'!$H$64="Muy Baja",'Mapa final'!$L$64="Menor"),CONCATENATE("R",'Mapa final'!$A$64),"")</f>
        <v/>
      </c>
      <c r="Q44" s="316"/>
      <c r="R44" s="316" t="str">
        <f>IF(AND('Mapa final'!$H$70="Muy Baja",'Mapa final'!$L$70="Menor"),CONCATENATE("R",'Mapa final'!$A$70),"")</f>
        <v/>
      </c>
      <c r="S44" s="316"/>
      <c r="T44" s="316" t="str">
        <f>IF(AND('Mapa final'!$H$76="Muy Baja",'Mapa final'!$L$76="Menor"),CONCATENATE("R",'Mapa final'!$A$76),"")</f>
        <v/>
      </c>
      <c r="U44" s="317"/>
      <c r="V44" s="307" t="str">
        <f ca="1">IF(AND('Mapa final'!$H$64="Muy Baja",'Mapa final'!$L$64="Moderado"),CONCATENATE("R",'Mapa final'!$A$64),"")</f>
        <v/>
      </c>
      <c r="W44" s="308"/>
      <c r="X44" s="308" t="str">
        <f>IF(AND('Mapa final'!$H$70="Muy Baja",'Mapa final'!$L$70="Moderado"),CONCATENATE("R",'Mapa final'!$A$70),"")</f>
        <v/>
      </c>
      <c r="Y44" s="308"/>
      <c r="Z44" s="308" t="str">
        <f>IF(AND('Mapa final'!$H$76="Muy Baja",'Mapa final'!$L$76="Moderado"),CONCATENATE("R",'Mapa final'!$A$76),"")</f>
        <v/>
      </c>
      <c r="AA44" s="309"/>
      <c r="AB44" s="290" t="str">
        <f ca="1">IF(AND('Mapa final'!$H$64="Muy Baja",'Mapa final'!$L$64="Mayor"),CONCATENATE("R",'Mapa final'!$A$64),"")</f>
        <v/>
      </c>
      <c r="AC44" s="287"/>
      <c r="AD44" s="285" t="str">
        <f>IF(AND('Mapa final'!$H$70="Muy Baja",'Mapa final'!$L$70="Mayor"),CONCATENATE("R",'Mapa final'!$A$70),"")</f>
        <v/>
      </c>
      <c r="AE44" s="285"/>
      <c r="AF44" s="285" t="str">
        <f>IF(AND('Mapa final'!$H$76="Muy Baja",'Mapa final'!$L$76="Mayor"),CONCATENATE("R",'Mapa final'!$A$76),"")</f>
        <v/>
      </c>
      <c r="AG44" s="286"/>
      <c r="AH44" s="298" t="str">
        <f ca="1">IF(AND('Mapa final'!$H$64="Muy Baja",'Mapa final'!$L$64="Catastrófico"),CONCATENATE("R",'Mapa final'!$A$64),"")</f>
        <v/>
      </c>
      <c r="AI44" s="299"/>
      <c r="AJ44" s="299" t="str">
        <f>IF(AND('Mapa final'!$H$70="Muy Baja",'Mapa final'!$L$70="Catastrófico"),CONCATENATE("R",'Mapa final'!$A$70),"")</f>
        <v/>
      </c>
      <c r="AK44" s="299"/>
      <c r="AL44" s="299" t="str">
        <f>IF(AND('Mapa final'!$H$76="Muy Baja",'Mapa final'!$L$76="Catastrófico"),CONCATENATE("R",'Mapa final'!$A$76),"")</f>
        <v/>
      </c>
      <c r="AM44" s="300"/>
      <c r="AN44" s="84"/>
      <c r="AO44" s="84"/>
      <c r="AP44" s="84"/>
      <c r="AQ44" s="84"/>
      <c r="AR44" s="84"/>
      <c r="AS44" s="84"/>
      <c r="AT44" s="84"/>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c r="BY44" s="84"/>
      <c r="BZ44" s="84"/>
      <c r="CA44" s="84"/>
      <c r="CB44" s="84"/>
    </row>
    <row r="45" spans="1:80" ht="15.75" thickBot="1" x14ac:dyDescent="0.3">
      <c r="A45" s="84"/>
      <c r="B45" s="238"/>
      <c r="C45" s="238"/>
      <c r="D45" s="239"/>
      <c r="E45" s="282"/>
      <c r="F45" s="283"/>
      <c r="G45" s="283"/>
      <c r="H45" s="283"/>
      <c r="I45" s="284"/>
      <c r="J45" s="319"/>
      <c r="K45" s="320"/>
      <c r="L45" s="320"/>
      <c r="M45" s="320"/>
      <c r="N45" s="320"/>
      <c r="O45" s="321"/>
      <c r="P45" s="319"/>
      <c r="Q45" s="320"/>
      <c r="R45" s="320"/>
      <c r="S45" s="320"/>
      <c r="T45" s="320"/>
      <c r="U45" s="321"/>
      <c r="V45" s="310"/>
      <c r="W45" s="311"/>
      <c r="X45" s="311"/>
      <c r="Y45" s="311"/>
      <c r="Z45" s="311"/>
      <c r="AA45" s="312"/>
      <c r="AB45" s="295"/>
      <c r="AC45" s="296"/>
      <c r="AD45" s="296"/>
      <c r="AE45" s="296"/>
      <c r="AF45" s="296"/>
      <c r="AG45" s="297"/>
      <c r="AH45" s="301"/>
      <c r="AI45" s="302"/>
      <c r="AJ45" s="302"/>
      <c r="AK45" s="302"/>
      <c r="AL45" s="302"/>
      <c r="AM45" s="303"/>
      <c r="AN45" s="84"/>
      <c r="AO45" s="84"/>
      <c r="AP45" s="84"/>
      <c r="AQ45" s="84"/>
      <c r="AR45" s="84"/>
      <c r="AS45" s="84"/>
      <c r="AT45" s="84"/>
      <c r="AU45" s="84"/>
      <c r="AV45" s="84"/>
      <c r="AW45" s="84"/>
      <c r="AX45" s="84"/>
      <c r="AY45" s="84"/>
      <c r="AZ45" s="84"/>
      <c r="BA45" s="84"/>
      <c r="BB45" s="84"/>
      <c r="BC45" s="84"/>
      <c r="BD45" s="84"/>
      <c r="BE45" s="84"/>
      <c r="BF45" s="84"/>
      <c r="BG45" s="84"/>
      <c r="BH45" s="84"/>
      <c r="BI45" s="84"/>
      <c r="BJ45" s="84"/>
      <c r="BK45" s="84"/>
      <c r="BL45" s="84"/>
      <c r="BM45" s="84"/>
      <c r="BN45" s="84"/>
      <c r="BO45" s="84"/>
      <c r="BP45" s="84"/>
      <c r="BQ45" s="84"/>
      <c r="BR45" s="84"/>
      <c r="BS45" s="84"/>
      <c r="BT45" s="84"/>
      <c r="BU45" s="84"/>
      <c r="BV45" s="84"/>
      <c r="BW45" s="84"/>
      <c r="BX45" s="84"/>
      <c r="BY45" s="84"/>
      <c r="BZ45" s="84"/>
      <c r="CA45" s="84"/>
      <c r="CB45" s="84"/>
    </row>
    <row r="46" spans="1:80" x14ac:dyDescent="0.25">
      <c r="A46" s="84"/>
      <c r="B46" s="84"/>
      <c r="C46" s="84"/>
      <c r="D46" s="84"/>
      <c r="E46" s="84"/>
      <c r="F46" s="84"/>
      <c r="G46" s="84"/>
      <c r="H46" s="84"/>
      <c r="I46" s="84"/>
      <c r="J46" s="276" t="s">
        <v>112</v>
      </c>
      <c r="K46" s="277"/>
      <c r="L46" s="277"/>
      <c r="M46" s="277"/>
      <c r="N46" s="277"/>
      <c r="O46" s="278"/>
      <c r="P46" s="276" t="s">
        <v>111</v>
      </c>
      <c r="Q46" s="277"/>
      <c r="R46" s="277"/>
      <c r="S46" s="277"/>
      <c r="T46" s="277"/>
      <c r="U46" s="278"/>
      <c r="V46" s="276" t="s">
        <v>110</v>
      </c>
      <c r="W46" s="277"/>
      <c r="X46" s="277"/>
      <c r="Y46" s="277"/>
      <c r="Z46" s="277"/>
      <c r="AA46" s="278"/>
      <c r="AB46" s="276" t="s">
        <v>109</v>
      </c>
      <c r="AC46" s="294"/>
      <c r="AD46" s="277"/>
      <c r="AE46" s="277"/>
      <c r="AF46" s="277"/>
      <c r="AG46" s="278"/>
      <c r="AH46" s="276" t="s">
        <v>108</v>
      </c>
      <c r="AI46" s="277"/>
      <c r="AJ46" s="277"/>
      <c r="AK46" s="277"/>
      <c r="AL46" s="277"/>
      <c r="AM46" s="278"/>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x14ac:dyDescent="0.25">
      <c r="A47" s="84"/>
      <c r="B47" s="84"/>
      <c r="C47" s="84"/>
      <c r="D47" s="84"/>
      <c r="E47" s="84"/>
      <c r="F47" s="84"/>
      <c r="G47" s="84"/>
      <c r="H47" s="84"/>
      <c r="I47" s="84"/>
      <c r="J47" s="279"/>
      <c r="K47" s="280"/>
      <c r="L47" s="280"/>
      <c r="M47" s="280"/>
      <c r="N47" s="280"/>
      <c r="O47" s="281"/>
      <c r="P47" s="279"/>
      <c r="Q47" s="280"/>
      <c r="R47" s="280"/>
      <c r="S47" s="280"/>
      <c r="T47" s="280"/>
      <c r="U47" s="281"/>
      <c r="V47" s="279"/>
      <c r="W47" s="280"/>
      <c r="X47" s="280"/>
      <c r="Y47" s="280"/>
      <c r="Z47" s="280"/>
      <c r="AA47" s="281"/>
      <c r="AB47" s="279"/>
      <c r="AC47" s="280"/>
      <c r="AD47" s="280"/>
      <c r="AE47" s="280"/>
      <c r="AF47" s="280"/>
      <c r="AG47" s="281"/>
      <c r="AH47" s="279"/>
      <c r="AI47" s="280"/>
      <c r="AJ47" s="280"/>
      <c r="AK47" s="280"/>
      <c r="AL47" s="280"/>
      <c r="AM47" s="281"/>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x14ac:dyDescent="0.25">
      <c r="A48" s="84"/>
      <c r="B48" s="84"/>
      <c r="C48" s="84"/>
      <c r="D48" s="84"/>
      <c r="E48" s="84"/>
      <c r="F48" s="84"/>
      <c r="G48" s="84"/>
      <c r="H48" s="84"/>
      <c r="I48" s="84"/>
      <c r="J48" s="279"/>
      <c r="K48" s="280"/>
      <c r="L48" s="280"/>
      <c r="M48" s="280"/>
      <c r="N48" s="280"/>
      <c r="O48" s="281"/>
      <c r="P48" s="279"/>
      <c r="Q48" s="280"/>
      <c r="R48" s="280"/>
      <c r="S48" s="280"/>
      <c r="T48" s="280"/>
      <c r="U48" s="281"/>
      <c r="V48" s="279"/>
      <c r="W48" s="280"/>
      <c r="X48" s="280"/>
      <c r="Y48" s="280"/>
      <c r="Z48" s="280"/>
      <c r="AA48" s="281"/>
      <c r="AB48" s="279"/>
      <c r="AC48" s="280"/>
      <c r="AD48" s="280"/>
      <c r="AE48" s="280"/>
      <c r="AF48" s="280"/>
      <c r="AG48" s="281"/>
      <c r="AH48" s="279"/>
      <c r="AI48" s="280"/>
      <c r="AJ48" s="280"/>
      <c r="AK48" s="280"/>
      <c r="AL48" s="280"/>
      <c r="AM48" s="281"/>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x14ac:dyDescent="0.25">
      <c r="A49" s="84"/>
      <c r="B49" s="84"/>
      <c r="C49" s="84"/>
      <c r="D49" s="84"/>
      <c r="E49" s="84"/>
      <c r="F49" s="84"/>
      <c r="G49" s="84"/>
      <c r="H49" s="84"/>
      <c r="I49" s="84"/>
      <c r="J49" s="279"/>
      <c r="K49" s="280"/>
      <c r="L49" s="280"/>
      <c r="M49" s="280"/>
      <c r="N49" s="280"/>
      <c r="O49" s="281"/>
      <c r="P49" s="279"/>
      <c r="Q49" s="280"/>
      <c r="R49" s="280"/>
      <c r="S49" s="280"/>
      <c r="T49" s="280"/>
      <c r="U49" s="281"/>
      <c r="V49" s="279"/>
      <c r="W49" s="280"/>
      <c r="X49" s="280"/>
      <c r="Y49" s="280"/>
      <c r="Z49" s="280"/>
      <c r="AA49" s="281"/>
      <c r="AB49" s="279"/>
      <c r="AC49" s="280"/>
      <c r="AD49" s="280"/>
      <c r="AE49" s="280"/>
      <c r="AF49" s="280"/>
      <c r="AG49" s="281"/>
      <c r="AH49" s="279"/>
      <c r="AI49" s="280"/>
      <c r="AJ49" s="280"/>
      <c r="AK49" s="280"/>
      <c r="AL49" s="280"/>
      <c r="AM49" s="281"/>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x14ac:dyDescent="0.25">
      <c r="A50" s="84"/>
      <c r="B50" s="84"/>
      <c r="C50" s="84"/>
      <c r="D50" s="84"/>
      <c r="E50" s="84"/>
      <c r="F50" s="84"/>
      <c r="G50" s="84"/>
      <c r="H50" s="84"/>
      <c r="I50" s="84"/>
      <c r="J50" s="279"/>
      <c r="K50" s="280"/>
      <c r="L50" s="280"/>
      <c r="M50" s="280"/>
      <c r="N50" s="280"/>
      <c r="O50" s="281"/>
      <c r="P50" s="279"/>
      <c r="Q50" s="280"/>
      <c r="R50" s="280"/>
      <c r="S50" s="280"/>
      <c r="T50" s="280"/>
      <c r="U50" s="281"/>
      <c r="V50" s="279"/>
      <c r="W50" s="280"/>
      <c r="X50" s="280"/>
      <c r="Y50" s="280"/>
      <c r="Z50" s="280"/>
      <c r="AA50" s="281"/>
      <c r="AB50" s="279"/>
      <c r="AC50" s="280"/>
      <c r="AD50" s="280"/>
      <c r="AE50" s="280"/>
      <c r="AF50" s="280"/>
      <c r="AG50" s="281"/>
      <c r="AH50" s="279"/>
      <c r="AI50" s="280"/>
      <c r="AJ50" s="280"/>
      <c r="AK50" s="280"/>
      <c r="AL50" s="280"/>
      <c r="AM50" s="281"/>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75" thickBot="1" x14ac:dyDescent="0.3">
      <c r="A51" s="84"/>
      <c r="B51" s="84"/>
      <c r="C51" s="84"/>
      <c r="D51" s="84"/>
      <c r="E51" s="84"/>
      <c r="F51" s="84"/>
      <c r="G51" s="84"/>
      <c r="H51" s="84"/>
      <c r="I51" s="84"/>
      <c r="J51" s="282"/>
      <c r="K51" s="283"/>
      <c r="L51" s="283"/>
      <c r="M51" s="283"/>
      <c r="N51" s="283"/>
      <c r="O51" s="284"/>
      <c r="P51" s="282"/>
      <c r="Q51" s="283"/>
      <c r="R51" s="283"/>
      <c r="S51" s="283"/>
      <c r="T51" s="283"/>
      <c r="U51" s="284"/>
      <c r="V51" s="282"/>
      <c r="W51" s="283"/>
      <c r="X51" s="283"/>
      <c r="Y51" s="283"/>
      <c r="Z51" s="283"/>
      <c r="AA51" s="284"/>
      <c r="AB51" s="282"/>
      <c r="AC51" s="283"/>
      <c r="AD51" s="283"/>
      <c r="AE51" s="283"/>
      <c r="AF51" s="283"/>
      <c r="AG51" s="284"/>
      <c r="AH51" s="282"/>
      <c r="AI51" s="283"/>
      <c r="AJ51" s="283"/>
      <c r="AK51" s="283"/>
      <c r="AL51" s="283"/>
      <c r="AM51" s="284"/>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x14ac:dyDescent="0.25">
      <c r="A52" s="84"/>
      <c r="B52" s="84"/>
      <c r="C52" s="84"/>
      <c r="D52" s="84"/>
      <c r="E52" s="84"/>
      <c r="F52" s="84"/>
      <c r="G52" s="84"/>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4"/>
      <c r="AG52" s="84"/>
      <c r="AH52" s="84"/>
      <c r="AI52" s="84"/>
      <c r="AJ52" s="84"/>
      <c r="AK52" s="84"/>
      <c r="AL52" s="84"/>
      <c r="AM52" s="84"/>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88"/>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88"/>
      <c r="C54" s="88"/>
      <c r="D54" s="88"/>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c r="AG54" s="88"/>
      <c r="AH54" s="88"/>
      <c r="AI54" s="88"/>
      <c r="AJ54" s="88"/>
      <c r="AK54" s="88"/>
      <c r="AL54" s="88"/>
      <c r="AM54" s="88"/>
      <c r="AN54" s="88"/>
      <c r="AO54" s="88"/>
      <c r="AP54" s="88"/>
      <c r="AQ54" s="88"/>
      <c r="AR54" s="88"/>
      <c r="AS54" s="88"/>
      <c r="AT54" s="88"/>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x14ac:dyDescent="0.25">
      <c r="A55" s="84"/>
      <c r="B55" s="84"/>
      <c r="C55" s="84"/>
      <c r="D55" s="84"/>
      <c r="E55" s="84"/>
      <c r="F55" s="84"/>
      <c r="G55" s="84"/>
      <c r="H55" s="84"/>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c r="AI57" s="84"/>
      <c r="AJ57" s="84"/>
      <c r="AK57" s="84"/>
      <c r="AL57" s="84"/>
      <c r="AM57" s="84"/>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84"/>
      <c r="K58" s="84"/>
      <c r="L58" s="84"/>
      <c r="M58" s="84"/>
      <c r="N58" s="84"/>
      <c r="O58" s="84"/>
      <c r="P58" s="84"/>
      <c r="Q58" s="84"/>
      <c r="R58" s="84"/>
      <c r="S58" s="84"/>
      <c r="T58" s="84"/>
      <c r="U58" s="84"/>
      <c r="V58" s="84"/>
      <c r="W58" s="84"/>
      <c r="X58" s="84"/>
      <c r="Y58" s="84"/>
      <c r="Z58" s="84"/>
      <c r="AA58" s="84"/>
      <c r="AB58" s="84"/>
      <c r="AC58" s="84"/>
      <c r="AD58" s="84"/>
      <c r="AE58" s="84"/>
      <c r="AF58" s="84"/>
      <c r="AG58" s="84"/>
      <c r="AH58" s="84"/>
      <c r="AI58" s="84"/>
      <c r="AJ58" s="84"/>
      <c r="AK58" s="84"/>
      <c r="AL58" s="84"/>
      <c r="AM58" s="84"/>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84"/>
      <c r="K59" s="84"/>
      <c r="L59" s="84"/>
      <c r="M59" s="84"/>
      <c r="N59" s="84"/>
      <c r="O59" s="84"/>
      <c r="P59" s="84"/>
      <c r="Q59" s="84"/>
      <c r="R59" s="84"/>
      <c r="S59" s="84"/>
      <c r="T59" s="84"/>
      <c r="U59" s="84"/>
      <c r="V59" s="84"/>
      <c r="W59" s="84"/>
      <c r="X59" s="84"/>
      <c r="Y59" s="84"/>
      <c r="Z59" s="84"/>
      <c r="AA59" s="84"/>
      <c r="AB59" s="84"/>
      <c r="AC59" s="84"/>
      <c r="AD59" s="84"/>
      <c r="AE59" s="84"/>
      <c r="AF59" s="84"/>
      <c r="AG59" s="84"/>
      <c r="AH59" s="84"/>
      <c r="AI59" s="84"/>
      <c r="AJ59" s="84"/>
      <c r="AK59" s="84"/>
      <c r="AL59" s="84"/>
      <c r="AM59" s="84"/>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x14ac:dyDescent="0.25">
      <c r="A61" s="84"/>
      <c r="B61" s="84"/>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c r="BI62" s="84"/>
      <c r="BJ62" s="84"/>
      <c r="BK62" s="84"/>
      <c r="BL62" s="84"/>
      <c r="BM62" s="84"/>
      <c r="BN62" s="84"/>
      <c r="BO62" s="84"/>
      <c r="BP62" s="84"/>
      <c r="BQ62" s="84"/>
      <c r="BR62" s="84"/>
      <c r="BS62" s="84"/>
      <c r="BT62" s="84"/>
      <c r="BU62" s="84"/>
      <c r="BV62" s="84"/>
      <c r="BW62" s="84"/>
      <c r="BX62" s="84"/>
      <c r="BY62" s="84"/>
      <c r="BZ62" s="84"/>
      <c r="CA62" s="84"/>
      <c r="CB62" s="84"/>
    </row>
    <row r="63" spans="1:80" x14ac:dyDescent="0.25">
      <c r="A63" s="84"/>
      <c r="B63" s="84"/>
      <c r="C63" s="84"/>
      <c r="D63" s="84"/>
      <c r="E63" s="84"/>
      <c r="F63" s="84"/>
      <c r="G63" s="84"/>
      <c r="H63" s="84"/>
      <c r="I63" s="84"/>
      <c r="J63" s="84"/>
      <c r="K63" s="84"/>
      <c r="L63" s="84"/>
      <c r="M63" s="84"/>
      <c r="N63" s="84"/>
      <c r="O63" s="84"/>
      <c r="P63" s="84"/>
      <c r="Q63" s="84"/>
      <c r="R63" s="84"/>
      <c r="S63" s="84"/>
      <c r="T63" s="84"/>
      <c r="U63" s="84"/>
      <c r="V63" s="84"/>
      <c r="W63" s="84"/>
      <c r="X63" s="84"/>
      <c r="Y63" s="84"/>
      <c r="Z63" s="84"/>
      <c r="AA63" s="84"/>
      <c r="AB63" s="84"/>
      <c r="AC63" s="84"/>
      <c r="AD63" s="84"/>
      <c r="AE63" s="84"/>
      <c r="AF63" s="84"/>
      <c r="AG63" s="84"/>
      <c r="AH63" s="84"/>
      <c r="AI63" s="84"/>
      <c r="AJ63" s="84"/>
      <c r="AK63" s="84"/>
      <c r="AL63" s="84"/>
      <c r="AM63" s="84"/>
      <c r="AN63" s="84"/>
      <c r="AO63" s="84"/>
      <c r="AP63" s="84"/>
      <c r="AQ63" s="84"/>
      <c r="AR63" s="84"/>
      <c r="AS63" s="84"/>
      <c r="AT63" s="84"/>
      <c r="AU63" s="84"/>
      <c r="AV63" s="84"/>
      <c r="AW63" s="84"/>
      <c r="AX63" s="84"/>
      <c r="AY63" s="84"/>
      <c r="AZ63" s="84"/>
      <c r="BA63" s="84"/>
      <c r="BB63" s="84"/>
      <c r="BC63" s="84"/>
      <c r="BD63" s="84"/>
      <c r="BE63" s="84"/>
      <c r="BF63" s="84"/>
      <c r="BG63" s="84"/>
      <c r="BH63" s="84"/>
      <c r="BI63" s="84"/>
      <c r="BJ63" s="84"/>
      <c r="BK63" s="84"/>
      <c r="BL63" s="84"/>
      <c r="BM63" s="84"/>
      <c r="BN63" s="84"/>
      <c r="BO63" s="84"/>
      <c r="BP63" s="84"/>
      <c r="BQ63" s="84"/>
      <c r="BR63" s="84"/>
      <c r="BS63" s="84"/>
      <c r="BT63" s="84"/>
      <c r="BU63" s="84"/>
      <c r="BV63" s="84"/>
      <c r="BW63" s="84"/>
      <c r="BX63" s="84"/>
      <c r="BY63" s="84"/>
      <c r="BZ63" s="84"/>
      <c r="CA63" s="84"/>
      <c r="CB63" s="84"/>
    </row>
    <row r="64" spans="1:80" x14ac:dyDescent="0.25">
      <c r="A64" s="84"/>
      <c r="B64" s="84"/>
      <c r="C64" s="84"/>
      <c r="D64" s="84"/>
      <c r="E64" s="84"/>
      <c r="F64" s="84"/>
      <c r="G64" s="84"/>
      <c r="H64" s="84"/>
      <c r="I64" s="84"/>
      <c r="J64" s="84"/>
      <c r="K64" s="84"/>
      <c r="L64" s="84"/>
      <c r="M64" s="84"/>
      <c r="N64" s="84"/>
      <c r="O64" s="84"/>
      <c r="P64" s="84"/>
      <c r="Q64" s="84"/>
      <c r="R64" s="84"/>
      <c r="S64" s="84"/>
      <c r="T64" s="84"/>
      <c r="U64" s="84"/>
      <c r="V64" s="84"/>
      <c r="W64" s="84"/>
      <c r="X64" s="84"/>
      <c r="Y64" s="84"/>
      <c r="Z64" s="84"/>
      <c r="AA64" s="84"/>
      <c r="AB64" s="84"/>
      <c r="AC64" s="84"/>
      <c r="AD64" s="84"/>
      <c r="AE64" s="84"/>
      <c r="AF64" s="84"/>
      <c r="AG64" s="84"/>
      <c r="AH64" s="84"/>
      <c r="AI64" s="84"/>
      <c r="AJ64" s="84"/>
      <c r="AK64" s="84"/>
      <c r="AL64" s="84"/>
      <c r="AM64" s="84"/>
      <c r="AN64" s="84"/>
      <c r="AO64" s="84"/>
      <c r="AP64" s="84"/>
      <c r="AQ64" s="84"/>
      <c r="AR64" s="84"/>
      <c r="AS64" s="84"/>
      <c r="AT64" s="84"/>
      <c r="AU64" s="84"/>
      <c r="AV64" s="84"/>
      <c r="AW64" s="84"/>
      <c r="AX64" s="84"/>
      <c r="AY64" s="84"/>
      <c r="AZ64" s="84"/>
      <c r="BA64" s="84"/>
      <c r="BB64" s="84"/>
      <c r="BC64" s="84"/>
      <c r="BD64" s="84"/>
      <c r="BE64" s="84"/>
      <c r="BF64" s="84"/>
      <c r="BG64" s="84"/>
      <c r="BH64" s="84"/>
      <c r="BI64" s="84"/>
      <c r="BJ64" s="84"/>
      <c r="BK64" s="84"/>
      <c r="BL64" s="84"/>
      <c r="BM64" s="84"/>
      <c r="BN64" s="84"/>
      <c r="BO64" s="84"/>
      <c r="BP64" s="84"/>
      <c r="BQ64" s="84"/>
      <c r="BR64" s="84"/>
      <c r="BS64" s="84"/>
      <c r="BT64" s="84"/>
      <c r="BU64" s="84"/>
      <c r="BV64" s="84"/>
      <c r="BW64" s="84"/>
      <c r="BX64" s="84"/>
      <c r="BY64" s="84"/>
      <c r="BZ64" s="84"/>
      <c r="CA64" s="84"/>
      <c r="CB64" s="84"/>
    </row>
    <row r="65" spans="1:8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c r="BI65" s="84"/>
      <c r="BJ65" s="84"/>
      <c r="BK65" s="84"/>
      <c r="BL65" s="84"/>
      <c r="BM65" s="84"/>
      <c r="BN65" s="84"/>
      <c r="BO65" s="84"/>
      <c r="BP65" s="84"/>
      <c r="BQ65" s="84"/>
      <c r="BR65" s="84"/>
      <c r="BS65" s="84"/>
      <c r="BT65" s="84"/>
      <c r="BU65" s="84"/>
      <c r="BV65" s="84"/>
      <c r="BW65" s="84"/>
      <c r="BX65" s="84"/>
      <c r="BY65" s="84"/>
      <c r="BZ65" s="84"/>
      <c r="CA65" s="84"/>
      <c r="CB65" s="84"/>
    </row>
    <row r="66" spans="1:8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c r="BI66" s="84"/>
      <c r="BJ66" s="84"/>
      <c r="BK66" s="84"/>
      <c r="BL66" s="84"/>
      <c r="BM66" s="84"/>
      <c r="BN66" s="84"/>
      <c r="BO66" s="84"/>
      <c r="BP66" s="84"/>
      <c r="BQ66" s="84"/>
      <c r="BR66" s="84"/>
      <c r="BS66" s="84"/>
      <c r="BT66" s="84"/>
      <c r="BU66" s="84"/>
      <c r="BV66" s="84"/>
      <c r="BW66" s="84"/>
      <c r="BX66" s="84"/>
      <c r="BY66" s="84"/>
      <c r="BZ66" s="84"/>
      <c r="CA66" s="84"/>
      <c r="CB66" s="84"/>
    </row>
    <row r="67" spans="1:8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c r="BI67" s="84"/>
      <c r="BJ67" s="84"/>
      <c r="BK67" s="84"/>
      <c r="BL67" s="84"/>
      <c r="BM67" s="84"/>
      <c r="BN67" s="84"/>
      <c r="BO67" s="84"/>
      <c r="BP67" s="84"/>
      <c r="BQ67" s="84"/>
      <c r="BR67" s="84"/>
      <c r="BS67" s="84"/>
      <c r="BT67" s="84"/>
      <c r="BU67" s="84"/>
      <c r="BV67" s="84"/>
      <c r="BW67" s="84"/>
      <c r="BX67" s="84"/>
      <c r="BY67" s="84"/>
      <c r="BZ67" s="84"/>
      <c r="CA67" s="84"/>
      <c r="CB67" s="84"/>
    </row>
    <row r="68" spans="1:8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c r="BI68" s="84"/>
      <c r="BJ68" s="84"/>
      <c r="BK68" s="84"/>
      <c r="BL68" s="84"/>
      <c r="BM68" s="84"/>
      <c r="BN68" s="84"/>
      <c r="BO68" s="84"/>
      <c r="BP68" s="84"/>
      <c r="BQ68" s="84"/>
      <c r="BR68" s="84"/>
      <c r="BS68" s="84"/>
      <c r="BT68" s="84"/>
      <c r="BU68" s="84"/>
      <c r="BV68" s="84"/>
      <c r="BW68" s="84"/>
      <c r="BX68" s="84"/>
      <c r="BY68" s="84"/>
      <c r="BZ68" s="84"/>
      <c r="CA68" s="84"/>
      <c r="CB68" s="84"/>
    </row>
    <row r="69" spans="1:8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c r="BI69" s="84"/>
      <c r="BJ69" s="84"/>
      <c r="BK69" s="84"/>
      <c r="BL69" s="84"/>
      <c r="BM69" s="84"/>
      <c r="BN69" s="84"/>
      <c r="BO69" s="84"/>
      <c r="BP69" s="84"/>
      <c r="BQ69" s="84"/>
      <c r="BR69" s="84"/>
      <c r="BS69" s="84"/>
      <c r="BT69" s="84"/>
      <c r="BU69" s="84"/>
      <c r="BV69" s="84"/>
      <c r="BW69" s="84"/>
      <c r="BX69" s="84"/>
      <c r="BY69" s="84"/>
      <c r="BZ69" s="84"/>
      <c r="CA69" s="84"/>
      <c r="CB69" s="84"/>
    </row>
    <row r="70" spans="1:8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c r="BI70" s="84"/>
      <c r="BJ70" s="84"/>
      <c r="BK70" s="84"/>
      <c r="BL70" s="84"/>
      <c r="BM70" s="84"/>
      <c r="BN70" s="84"/>
      <c r="BO70" s="84"/>
      <c r="BP70" s="84"/>
      <c r="BQ70" s="84"/>
      <c r="BR70" s="84"/>
      <c r="BS70" s="84"/>
      <c r="BT70" s="84"/>
      <c r="BU70" s="84"/>
      <c r="BV70" s="84"/>
      <c r="BW70" s="84"/>
      <c r="BX70" s="84"/>
      <c r="BY70" s="84"/>
      <c r="BZ70" s="84"/>
      <c r="CA70" s="84"/>
      <c r="CB70" s="84"/>
    </row>
    <row r="71" spans="1:8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c r="BI71" s="84"/>
      <c r="BJ71" s="84"/>
      <c r="BK71" s="84"/>
      <c r="BL71" s="84"/>
      <c r="BM71" s="84"/>
      <c r="BN71" s="84"/>
      <c r="BO71" s="84"/>
      <c r="BP71" s="84"/>
      <c r="BQ71" s="84"/>
      <c r="BR71" s="84"/>
      <c r="BS71" s="84"/>
      <c r="BT71" s="84"/>
      <c r="BU71" s="84"/>
      <c r="BV71" s="84"/>
      <c r="BW71" s="84"/>
      <c r="BX71" s="84"/>
      <c r="BY71" s="84"/>
      <c r="BZ71" s="84"/>
      <c r="CA71" s="84"/>
      <c r="CB71" s="84"/>
    </row>
    <row r="72" spans="1:8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c r="BI72" s="84"/>
      <c r="BJ72" s="84"/>
      <c r="BK72" s="84"/>
      <c r="BL72" s="84"/>
      <c r="BM72" s="84"/>
      <c r="BN72" s="84"/>
      <c r="BO72" s="84"/>
      <c r="BP72" s="84"/>
      <c r="BQ72" s="84"/>
      <c r="BR72" s="84"/>
      <c r="BS72" s="84"/>
      <c r="BT72" s="84"/>
      <c r="BU72" s="84"/>
      <c r="BV72" s="84"/>
      <c r="BW72" s="84"/>
      <c r="BX72" s="84"/>
      <c r="BY72" s="84"/>
      <c r="BZ72" s="84"/>
      <c r="CA72" s="84"/>
      <c r="CB72" s="84"/>
    </row>
    <row r="73" spans="1:8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c r="BI73" s="84"/>
      <c r="BJ73" s="84"/>
      <c r="BK73" s="84"/>
      <c r="BL73" s="84"/>
      <c r="BM73" s="84"/>
      <c r="BN73" s="84"/>
      <c r="BO73" s="84"/>
      <c r="BP73" s="84"/>
      <c r="BQ73" s="84"/>
      <c r="BR73" s="84"/>
      <c r="BS73" s="84"/>
      <c r="BT73" s="84"/>
      <c r="BU73" s="84"/>
      <c r="BV73" s="84"/>
      <c r="BW73" s="84"/>
      <c r="BX73" s="84"/>
      <c r="BY73" s="84"/>
      <c r="BZ73" s="84"/>
      <c r="CA73" s="84"/>
      <c r="CB73" s="84"/>
    </row>
    <row r="74" spans="1:8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c r="BI74" s="84"/>
      <c r="BJ74" s="84"/>
      <c r="BK74" s="84"/>
      <c r="BL74" s="84"/>
      <c r="BM74" s="84"/>
      <c r="BN74" s="84"/>
      <c r="BO74" s="84"/>
      <c r="BP74" s="84"/>
      <c r="BQ74" s="84"/>
      <c r="BR74" s="84"/>
      <c r="BS74" s="84"/>
      <c r="BT74" s="84"/>
      <c r="BU74" s="84"/>
      <c r="BV74" s="84"/>
      <c r="BW74" s="84"/>
      <c r="BX74" s="84"/>
      <c r="BY74" s="84"/>
      <c r="BZ74" s="84"/>
      <c r="CA74" s="84"/>
      <c r="CB74" s="84"/>
    </row>
    <row r="75" spans="1:8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c r="BI75" s="84"/>
      <c r="BJ75" s="84"/>
      <c r="BK75" s="84"/>
      <c r="BL75" s="84"/>
      <c r="BM75" s="84"/>
      <c r="BN75" s="84"/>
      <c r="BO75" s="84"/>
      <c r="BP75" s="84"/>
      <c r="BQ75" s="84"/>
      <c r="BR75" s="84"/>
      <c r="BS75" s="84"/>
      <c r="BT75" s="84"/>
      <c r="BU75" s="84"/>
      <c r="BV75" s="84"/>
      <c r="BW75" s="84"/>
      <c r="BX75" s="84"/>
      <c r="BY75" s="84"/>
      <c r="BZ75" s="84"/>
      <c r="CA75" s="84"/>
      <c r="CB75" s="84"/>
    </row>
    <row r="76" spans="1:8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c r="BI76" s="84"/>
      <c r="BJ76" s="84"/>
      <c r="BK76" s="84"/>
      <c r="BL76" s="84"/>
      <c r="BM76" s="84"/>
      <c r="BN76" s="84"/>
      <c r="BO76" s="84"/>
      <c r="BP76" s="84"/>
      <c r="BQ76" s="84"/>
      <c r="BR76" s="84"/>
      <c r="BS76" s="84"/>
      <c r="BT76" s="84"/>
      <c r="BU76" s="84"/>
      <c r="BV76" s="84"/>
      <c r="BW76" s="84"/>
      <c r="BX76" s="84"/>
      <c r="BY76" s="84"/>
      <c r="BZ76" s="84"/>
      <c r="CA76" s="84"/>
      <c r="CB76" s="84"/>
    </row>
    <row r="77" spans="1:8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c r="BI77" s="84"/>
      <c r="BJ77" s="84"/>
      <c r="BK77" s="84"/>
      <c r="BL77" s="84"/>
      <c r="BM77" s="84"/>
      <c r="BN77" s="84"/>
      <c r="BO77" s="84"/>
      <c r="BP77" s="84"/>
      <c r="BQ77" s="84"/>
      <c r="BR77" s="84"/>
      <c r="BS77" s="84"/>
      <c r="BT77" s="84"/>
      <c r="BU77" s="84"/>
      <c r="BV77" s="84"/>
      <c r="BW77" s="84"/>
      <c r="BX77" s="84"/>
      <c r="BY77" s="84"/>
      <c r="BZ77" s="84"/>
      <c r="CA77" s="84"/>
      <c r="CB77" s="84"/>
    </row>
    <row r="78" spans="1:8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c r="BI78" s="84"/>
      <c r="BJ78" s="84"/>
      <c r="BK78" s="84"/>
      <c r="BL78" s="84"/>
      <c r="BM78" s="84"/>
      <c r="BN78" s="84"/>
      <c r="BO78" s="84"/>
      <c r="BP78" s="84"/>
      <c r="BQ78" s="84"/>
      <c r="BR78" s="84"/>
      <c r="BS78" s="84"/>
      <c r="BT78" s="84"/>
      <c r="BU78" s="84"/>
      <c r="BV78" s="84"/>
      <c r="BW78" s="84"/>
      <c r="BX78" s="84"/>
      <c r="BY78" s="84"/>
      <c r="BZ78" s="84"/>
      <c r="CA78" s="84"/>
      <c r="CB78" s="84"/>
    </row>
    <row r="79" spans="1:8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c r="BI79" s="84"/>
      <c r="BJ79" s="84"/>
      <c r="BK79" s="84"/>
    </row>
    <row r="80" spans="1:8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row>
    <row r="81" spans="1:63"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row>
    <row r="82" spans="1:63"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c r="BI82" s="84"/>
      <c r="BJ82" s="84"/>
      <c r="BK82" s="84"/>
    </row>
    <row r="83" spans="1:63"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c r="BI83" s="84"/>
      <c r="BJ83" s="84"/>
      <c r="BK83" s="84"/>
    </row>
    <row r="84" spans="1:63"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c r="BI84" s="84"/>
      <c r="BJ84" s="84"/>
      <c r="BK84" s="84"/>
    </row>
    <row r="85" spans="1:63"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c r="BI85" s="84"/>
      <c r="BJ85" s="84"/>
      <c r="BK85" s="84"/>
    </row>
    <row r="86" spans="1:63"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c r="BI86" s="84"/>
      <c r="BJ86" s="84"/>
      <c r="BK86" s="84"/>
    </row>
    <row r="87" spans="1:63"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c r="BI87" s="84"/>
      <c r="BJ87" s="84"/>
      <c r="BK87" s="84"/>
    </row>
    <row r="88" spans="1:63"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c r="BI88" s="84"/>
      <c r="BJ88" s="84"/>
      <c r="BK88" s="84"/>
    </row>
    <row r="89" spans="1:63"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c r="BI89" s="84"/>
      <c r="BJ89" s="84"/>
      <c r="BK89" s="84"/>
    </row>
    <row r="90" spans="1:63"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c r="BI90" s="84"/>
      <c r="BJ90" s="84"/>
      <c r="BK90" s="84"/>
    </row>
    <row r="91" spans="1:63"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c r="BI91" s="84"/>
      <c r="BJ91" s="84"/>
      <c r="BK91" s="84"/>
    </row>
    <row r="92" spans="1:63"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c r="BI92" s="84"/>
      <c r="BJ92" s="84"/>
      <c r="BK92" s="84"/>
    </row>
    <row r="93" spans="1:63"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c r="BI93" s="84"/>
      <c r="BJ93" s="84"/>
      <c r="BK93" s="84"/>
    </row>
    <row r="94" spans="1:63"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c r="BI94" s="84"/>
      <c r="BJ94" s="84"/>
      <c r="BK94" s="84"/>
    </row>
    <row r="95" spans="1:63"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c r="BI95" s="84"/>
      <c r="BJ95" s="84"/>
      <c r="BK95" s="84"/>
    </row>
    <row r="96" spans="1:63"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c r="BI96" s="84"/>
      <c r="BJ96" s="84"/>
      <c r="BK96" s="84"/>
    </row>
    <row r="97" spans="1:63"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c r="BI97" s="84"/>
      <c r="BJ97" s="84"/>
      <c r="BK97" s="84"/>
    </row>
    <row r="98" spans="1:63"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c r="BI98" s="84"/>
      <c r="BJ98" s="84"/>
      <c r="BK98" s="84"/>
    </row>
    <row r="99" spans="1:63"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c r="BI99" s="84"/>
      <c r="BJ99" s="84"/>
      <c r="BK99" s="84"/>
    </row>
    <row r="100" spans="1:63"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c r="BI100" s="84"/>
      <c r="BJ100" s="84"/>
      <c r="BK100" s="84"/>
    </row>
    <row r="101" spans="1:63"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c r="BI101" s="84"/>
      <c r="BJ101" s="84"/>
      <c r="BK101" s="84"/>
    </row>
    <row r="102" spans="1:63"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c r="BI102" s="84"/>
      <c r="BJ102" s="84"/>
      <c r="BK102" s="84"/>
    </row>
    <row r="103" spans="1:63"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c r="BI103" s="84"/>
      <c r="BJ103" s="84"/>
      <c r="BK103" s="84"/>
    </row>
    <row r="104" spans="1:63"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c r="BI104" s="84"/>
      <c r="BJ104" s="84"/>
      <c r="BK104" s="84"/>
    </row>
    <row r="105" spans="1:63"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c r="BI105" s="84"/>
      <c r="BJ105" s="84"/>
      <c r="BK105" s="84"/>
    </row>
    <row r="106" spans="1:63"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c r="BI106" s="84"/>
      <c r="BJ106" s="84"/>
      <c r="BK106" s="84"/>
    </row>
    <row r="107" spans="1:63"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c r="BI107" s="84"/>
      <c r="BJ107" s="84"/>
      <c r="BK107" s="84"/>
    </row>
    <row r="108" spans="1:63"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c r="BI108" s="84"/>
      <c r="BJ108" s="84"/>
      <c r="BK108" s="84"/>
    </row>
    <row r="109" spans="1:63"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c r="BI109" s="84"/>
      <c r="BJ109" s="84"/>
      <c r="BK109" s="84"/>
    </row>
    <row r="110" spans="1:63"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c r="BI110" s="84"/>
      <c r="BJ110" s="84"/>
      <c r="BK110" s="84"/>
    </row>
    <row r="111" spans="1:63"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c r="BI111" s="84"/>
      <c r="BJ111" s="84"/>
      <c r="BK111" s="84"/>
    </row>
    <row r="112" spans="1:63"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c r="BI112" s="84"/>
      <c r="BJ112" s="84"/>
      <c r="BK112" s="84"/>
    </row>
    <row r="113" spans="1:63"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c r="BI113" s="84"/>
      <c r="BJ113" s="84"/>
      <c r="BK113" s="84"/>
    </row>
    <row r="114" spans="1:63"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c r="BI114" s="84"/>
      <c r="BJ114" s="84"/>
      <c r="BK114" s="84"/>
    </row>
    <row r="115" spans="1:63"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c r="BI115" s="84"/>
      <c r="BJ115" s="84"/>
      <c r="BK115" s="84"/>
    </row>
    <row r="116" spans="1:63"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c r="BI116" s="84"/>
      <c r="BJ116" s="84"/>
      <c r="BK116" s="84"/>
    </row>
    <row r="117" spans="1:63"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c r="BI117" s="84"/>
      <c r="BJ117" s="84"/>
      <c r="BK117" s="84"/>
    </row>
    <row r="118" spans="1:63"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c r="BI118" s="84"/>
      <c r="BJ118" s="84"/>
      <c r="BK118" s="84"/>
    </row>
    <row r="119" spans="1:63"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c r="BI119" s="84"/>
      <c r="BJ119" s="84"/>
      <c r="BK119" s="84"/>
    </row>
    <row r="120" spans="1:63"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c r="BI120" s="84"/>
      <c r="BJ120" s="84"/>
      <c r="BK120" s="84"/>
    </row>
    <row r="121" spans="1:63"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c r="BI121" s="84"/>
      <c r="BJ121" s="84"/>
      <c r="BK121" s="84"/>
    </row>
    <row r="122" spans="1:63" x14ac:dyDescent="0.25">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c r="BI122" s="84"/>
      <c r="BJ122" s="84"/>
      <c r="BK122" s="84"/>
    </row>
    <row r="123" spans="1:63" x14ac:dyDescent="0.25">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c r="BI123" s="84"/>
      <c r="BJ123" s="84"/>
      <c r="BK123" s="84"/>
    </row>
    <row r="124" spans="1:63" x14ac:dyDescent="0.25">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c r="BI124" s="84"/>
      <c r="BJ124" s="84"/>
      <c r="BK124" s="84"/>
    </row>
    <row r="125" spans="1:63" x14ac:dyDescent="0.25">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c r="BI125" s="84"/>
      <c r="BJ125" s="84"/>
      <c r="BK125" s="84"/>
    </row>
    <row r="126" spans="1:63" x14ac:dyDescent="0.25">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c r="BI126" s="84"/>
      <c r="BJ126" s="84"/>
      <c r="BK126" s="84"/>
    </row>
    <row r="127" spans="1:63" x14ac:dyDescent="0.25">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c r="BI127" s="84"/>
      <c r="BJ127" s="84"/>
      <c r="BK127" s="84"/>
    </row>
    <row r="128" spans="1:63" x14ac:dyDescent="0.25">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c r="BI128" s="84"/>
      <c r="BJ128" s="84"/>
      <c r="BK128" s="84"/>
    </row>
    <row r="129" spans="2:63" x14ac:dyDescent="0.25">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c r="BI129" s="84"/>
      <c r="BJ129" s="84"/>
      <c r="BK129" s="84"/>
    </row>
    <row r="130" spans="2:63" x14ac:dyDescent="0.25">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c r="BI130" s="84"/>
      <c r="BJ130" s="84"/>
      <c r="BK130" s="84"/>
    </row>
    <row r="131" spans="2:63" x14ac:dyDescent="0.25">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c r="BI131" s="84"/>
      <c r="BJ131" s="84"/>
      <c r="BK131" s="84"/>
    </row>
    <row r="132" spans="2:63" x14ac:dyDescent="0.25">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c r="BI132" s="84"/>
      <c r="BJ132" s="84"/>
      <c r="BK132" s="84"/>
    </row>
    <row r="133" spans="2:63" x14ac:dyDescent="0.25">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c r="BI133" s="84"/>
      <c r="BJ133" s="84"/>
      <c r="BK133" s="84"/>
    </row>
    <row r="134" spans="2:63" x14ac:dyDescent="0.25">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c r="BI134" s="84"/>
      <c r="BJ134" s="84"/>
      <c r="BK134" s="84"/>
    </row>
    <row r="135" spans="2:63" x14ac:dyDescent="0.25">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c r="BI135" s="84"/>
      <c r="BJ135" s="84"/>
      <c r="BK135" s="84"/>
    </row>
    <row r="136" spans="2:63" x14ac:dyDescent="0.25">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c r="BI136" s="84"/>
      <c r="BJ136" s="84"/>
      <c r="BK136" s="84"/>
    </row>
    <row r="137" spans="2:63" x14ac:dyDescent="0.25">
      <c r="B137" s="84"/>
      <c r="C137" s="84"/>
      <c r="D137" s="84"/>
      <c r="E137" s="84"/>
      <c r="F137" s="84"/>
      <c r="G137" s="84"/>
      <c r="H137" s="84"/>
      <c r="I137" s="84"/>
    </row>
    <row r="138" spans="2:63" x14ac:dyDescent="0.25">
      <c r="B138" s="84"/>
      <c r="C138" s="84"/>
      <c r="D138" s="84"/>
      <c r="E138" s="84"/>
      <c r="F138" s="84"/>
      <c r="G138" s="84"/>
      <c r="H138" s="84"/>
      <c r="I138" s="84"/>
    </row>
    <row r="139" spans="2:63" x14ac:dyDescent="0.25">
      <c r="B139" s="84"/>
      <c r="C139" s="84"/>
      <c r="D139" s="84"/>
      <c r="E139" s="84"/>
      <c r="F139" s="84"/>
      <c r="G139" s="84"/>
      <c r="H139" s="84"/>
      <c r="I139" s="84"/>
    </row>
    <row r="140" spans="2:63" x14ac:dyDescent="0.25">
      <c r="B140" s="84"/>
      <c r="C140" s="84"/>
      <c r="D140" s="84"/>
      <c r="E140" s="84"/>
      <c r="F140" s="84"/>
      <c r="G140" s="84"/>
      <c r="H140" s="84"/>
      <c r="I140" s="84"/>
    </row>
  </sheetData>
  <sheetProtection algorithmName="SHA-512" hashValue="kpXlidzmWxbP3brn8k4eIEWxhYHkoNV8mMuhH1lPT/xypiCOesm15jiCfvbsOoPDCD8/umcOeC7isQqNzzQXVQ==" saltValue="e8t6+j8RQ+iPDyNDapgnxw==" spinCount="100000" sheet="1" objects="1" scenarios="1"/>
  <mergeCells count="317">
    <mergeCell ref="B2:I4"/>
    <mergeCell ref="P42:Q43"/>
    <mergeCell ref="R42:S43"/>
    <mergeCell ref="T42:U43"/>
    <mergeCell ref="P44:Q45"/>
    <mergeCell ref="R44:S45"/>
    <mergeCell ref="T44:U45"/>
    <mergeCell ref="P38:Q39"/>
    <mergeCell ref="R38:S39"/>
    <mergeCell ref="T38:U39"/>
    <mergeCell ref="P40:Q41"/>
    <mergeCell ref="R40:S41"/>
    <mergeCell ref="T40:U41"/>
    <mergeCell ref="J42:K43"/>
    <mergeCell ref="L42:M43"/>
    <mergeCell ref="N42:O43"/>
    <mergeCell ref="J44:K45"/>
    <mergeCell ref="L44:M45"/>
    <mergeCell ref="N44:O45"/>
    <mergeCell ref="J38:K39"/>
    <mergeCell ref="L38:M39"/>
    <mergeCell ref="N38:O39"/>
    <mergeCell ref="J40:K41"/>
    <mergeCell ref="L40:M41"/>
    <mergeCell ref="N40:O41"/>
    <mergeCell ref="J34:K35"/>
    <mergeCell ref="L34:M35"/>
    <mergeCell ref="N34:O35"/>
    <mergeCell ref="J36:K37"/>
    <mergeCell ref="L36:M37"/>
    <mergeCell ref="N36:O37"/>
    <mergeCell ref="J30:K31"/>
    <mergeCell ref="L30:M31"/>
    <mergeCell ref="N30:O31"/>
    <mergeCell ref="J32:K33"/>
    <mergeCell ref="L32:M33"/>
    <mergeCell ref="N32:O33"/>
    <mergeCell ref="V42:W43"/>
    <mergeCell ref="X42:Y43"/>
    <mergeCell ref="Z42:AA43"/>
    <mergeCell ref="V44:W45"/>
    <mergeCell ref="X44:Y45"/>
    <mergeCell ref="Z44:AA45"/>
    <mergeCell ref="V38:W39"/>
    <mergeCell ref="X38:Y39"/>
    <mergeCell ref="Z38:AA39"/>
    <mergeCell ref="V40:W41"/>
    <mergeCell ref="X40:Y41"/>
    <mergeCell ref="Z40:AA41"/>
    <mergeCell ref="P34:Q35"/>
    <mergeCell ref="R34:S35"/>
    <mergeCell ref="T34:U35"/>
    <mergeCell ref="P36:Q37"/>
    <mergeCell ref="R36:S37"/>
    <mergeCell ref="T36:U37"/>
    <mergeCell ref="P30:Q31"/>
    <mergeCell ref="R30:S31"/>
    <mergeCell ref="T30:U31"/>
    <mergeCell ref="P32:Q33"/>
    <mergeCell ref="R32:S33"/>
    <mergeCell ref="T32:U33"/>
    <mergeCell ref="V34:W35"/>
    <mergeCell ref="X34:Y35"/>
    <mergeCell ref="Z34:AA35"/>
    <mergeCell ref="V36:W37"/>
    <mergeCell ref="X36:Y37"/>
    <mergeCell ref="Z36:AA37"/>
    <mergeCell ref="V30:W31"/>
    <mergeCell ref="X30:Y31"/>
    <mergeCell ref="Z30:AA31"/>
    <mergeCell ref="V32:W33"/>
    <mergeCell ref="X32:Y33"/>
    <mergeCell ref="Z32:AA33"/>
    <mergeCell ref="V26:W27"/>
    <mergeCell ref="X26:Y27"/>
    <mergeCell ref="Z26:AA27"/>
    <mergeCell ref="V28:W29"/>
    <mergeCell ref="X28:Y29"/>
    <mergeCell ref="Z28:AA29"/>
    <mergeCell ref="V22:W23"/>
    <mergeCell ref="X22:Y23"/>
    <mergeCell ref="Z22:AA23"/>
    <mergeCell ref="V24:W25"/>
    <mergeCell ref="X24:Y25"/>
    <mergeCell ref="Z24:AA25"/>
    <mergeCell ref="P26:Q27"/>
    <mergeCell ref="R26:S27"/>
    <mergeCell ref="T26:U27"/>
    <mergeCell ref="P28:Q29"/>
    <mergeCell ref="R28:S29"/>
    <mergeCell ref="T28:U29"/>
    <mergeCell ref="P22:Q23"/>
    <mergeCell ref="R22:S23"/>
    <mergeCell ref="T22:U23"/>
    <mergeCell ref="P24:Q25"/>
    <mergeCell ref="R24:S25"/>
    <mergeCell ref="T24:U25"/>
    <mergeCell ref="J26:K27"/>
    <mergeCell ref="L26:M27"/>
    <mergeCell ref="N26:O27"/>
    <mergeCell ref="J28:K29"/>
    <mergeCell ref="L28:M29"/>
    <mergeCell ref="N28:O29"/>
    <mergeCell ref="J22:K23"/>
    <mergeCell ref="L22:M23"/>
    <mergeCell ref="N22:O23"/>
    <mergeCell ref="J24:K25"/>
    <mergeCell ref="L24:M25"/>
    <mergeCell ref="N24:O25"/>
    <mergeCell ref="P18:Q19"/>
    <mergeCell ref="R18:S19"/>
    <mergeCell ref="T18:U19"/>
    <mergeCell ref="P20:Q21"/>
    <mergeCell ref="R20:S21"/>
    <mergeCell ref="T20:U21"/>
    <mergeCell ref="P14:Q15"/>
    <mergeCell ref="R14:S15"/>
    <mergeCell ref="T14:U15"/>
    <mergeCell ref="P16:Q17"/>
    <mergeCell ref="R16:S17"/>
    <mergeCell ref="T16:U17"/>
    <mergeCell ref="J18:K19"/>
    <mergeCell ref="L18:M19"/>
    <mergeCell ref="N18:O19"/>
    <mergeCell ref="J20:K21"/>
    <mergeCell ref="L20:M21"/>
    <mergeCell ref="N20:O21"/>
    <mergeCell ref="J14:K15"/>
    <mergeCell ref="L14:M15"/>
    <mergeCell ref="N14:O15"/>
    <mergeCell ref="J16:K17"/>
    <mergeCell ref="L16:M17"/>
    <mergeCell ref="N16:O17"/>
    <mergeCell ref="AH42:AI43"/>
    <mergeCell ref="AJ42:AK43"/>
    <mergeCell ref="AL42:AM43"/>
    <mergeCell ref="AH44:AI45"/>
    <mergeCell ref="AJ44:AK45"/>
    <mergeCell ref="AL44:AM45"/>
    <mergeCell ref="AH38:AI39"/>
    <mergeCell ref="AJ38:AK39"/>
    <mergeCell ref="AL38:AM39"/>
    <mergeCell ref="AH40:AI41"/>
    <mergeCell ref="AJ40:AK41"/>
    <mergeCell ref="AL40:AM41"/>
    <mergeCell ref="AH34:AI35"/>
    <mergeCell ref="AJ34:AK35"/>
    <mergeCell ref="AL34:AM35"/>
    <mergeCell ref="AH36:AI37"/>
    <mergeCell ref="AJ36:AK37"/>
    <mergeCell ref="AL36:AM37"/>
    <mergeCell ref="AH30:AI31"/>
    <mergeCell ref="AJ30:AK31"/>
    <mergeCell ref="AL30:AM31"/>
    <mergeCell ref="AH32:AI33"/>
    <mergeCell ref="AJ32:AK33"/>
    <mergeCell ref="AL32:AM33"/>
    <mergeCell ref="AH26:AI27"/>
    <mergeCell ref="AJ26:AK27"/>
    <mergeCell ref="AL26:AM27"/>
    <mergeCell ref="AH28:AI29"/>
    <mergeCell ref="AJ28:AK29"/>
    <mergeCell ref="AL28:AM29"/>
    <mergeCell ref="AH22:AI23"/>
    <mergeCell ref="AJ22:AK23"/>
    <mergeCell ref="AL22:AM23"/>
    <mergeCell ref="AH24:AI25"/>
    <mergeCell ref="AJ24:AK25"/>
    <mergeCell ref="AL24:AM25"/>
    <mergeCell ref="AH18:AI19"/>
    <mergeCell ref="AJ18:AK19"/>
    <mergeCell ref="AL18:AM19"/>
    <mergeCell ref="AH20:AI21"/>
    <mergeCell ref="AJ20:AK21"/>
    <mergeCell ref="AL20:AM21"/>
    <mergeCell ref="AH14:AI15"/>
    <mergeCell ref="AJ14:AK15"/>
    <mergeCell ref="AL14:AM15"/>
    <mergeCell ref="AH16:AI17"/>
    <mergeCell ref="AJ16:AK17"/>
    <mergeCell ref="AL16:AM17"/>
    <mergeCell ref="AH10:AI11"/>
    <mergeCell ref="AJ10:AK11"/>
    <mergeCell ref="AL10:AM11"/>
    <mergeCell ref="AH12:AI13"/>
    <mergeCell ref="AJ12:AK13"/>
    <mergeCell ref="AL12:AM13"/>
    <mergeCell ref="AH6:AI7"/>
    <mergeCell ref="AJ6:AK7"/>
    <mergeCell ref="AL6:AM7"/>
    <mergeCell ref="AH8:AI9"/>
    <mergeCell ref="AJ8:AK9"/>
    <mergeCell ref="AL8:AM9"/>
    <mergeCell ref="AB42:AC43"/>
    <mergeCell ref="AD42:AE43"/>
    <mergeCell ref="AF42:AG43"/>
    <mergeCell ref="AB44:AC45"/>
    <mergeCell ref="AD44:AE45"/>
    <mergeCell ref="AF44:AG45"/>
    <mergeCell ref="AB38:AC39"/>
    <mergeCell ref="AD38:AE39"/>
    <mergeCell ref="AF38:AG39"/>
    <mergeCell ref="AB40:AC41"/>
    <mergeCell ref="AD40:AE41"/>
    <mergeCell ref="AF40:AG41"/>
    <mergeCell ref="AB34:AC35"/>
    <mergeCell ref="AD34:AE35"/>
    <mergeCell ref="AF34:AG35"/>
    <mergeCell ref="AB36:AC37"/>
    <mergeCell ref="AD36:AE37"/>
    <mergeCell ref="AF36:AG37"/>
    <mergeCell ref="AB30:AC31"/>
    <mergeCell ref="AD30:AE31"/>
    <mergeCell ref="AF30:AG31"/>
    <mergeCell ref="AB32:AC33"/>
    <mergeCell ref="AD32:AE33"/>
    <mergeCell ref="AF32:AG33"/>
    <mergeCell ref="AB26:AC27"/>
    <mergeCell ref="AD26:AE27"/>
    <mergeCell ref="AF26:AG27"/>
    <mergeCell ref="AB28:AC29"/>
    <mergeCell ref="AD28:AE29"/>
    <mergeCell ref="AF28:AG29"/>
    <mergeCell ref="AB22:AC23"/>
    <mergeCell ref="AD22:AE23"/>
    <mergeCell ref="AF22:AG23"/>
    <mergeCell ref="AB24:AC25"/>
    <mergeCell ref="AD24:AE25"/>
    <mergeCell ref="AF24:AG25"/>
    <mergeCell ref="AB14:AC15"/>
    <mergeCell ref="AD14:AE15"/>
    <mergeCell ref="AF14:AG15"/>
    <mergeCell ref="AB16:AC17"/>
    <mergeCell ref="AD16:AE17"/>
    <mergeCell ref="AF16:AG17"/>
    <mergeCell ref="V20:W21"/>
    <mergeCell ref="X20:Y21"/>
    <mergeCell ref="Z20:AA21"/>
    <mergeCell ref="V14:W15"/>
    <mergeCell ref="X14:Y15"/>
    <mergeCell ref="Z14:AA15"/>
    <mergeCell ref="V16:W17"/>
    <mergeCell ref="X16:Y17"/>
    <mergeCell ref="Z16:AA17"/>
    <mergeCell ref="AB18:AC19"/>
    <mergeCell ref="AD18:AE19"/>
    <mergeCell ref="V18:W19"/>
    <mergeCell ref="X18:Y19"/>
    <mergeCell ref="Z18:AA19"/>
    <mergeCell ref="AF18:AG19"/>
    <mergeCell ref="AB20:AC21"/>
    <mergeCell ref="AD20:AE21"/>
    <mergeCell ref="AF20:AG21"/>
    <mergeCell ref="AF6:AG7"/>
    <mergeCell ref="AB8:AC9"/>
    <mergeCell ref="AD8:AE9"/>
    <mergeCell ref="AF8:AG9"/>
    <mergeCell ref="AB10:AC11"/>
    <mergeCell ref="AD10:AE11"/>
    <mergeCell ref="AF10:AG11"/>
    <mergeCell ref="Z10:AA11"/>
    <mergeCell ref="V12:W13"/>
    <mergeCell ref="X12:Y13"/>
    <mergeCell ref="Z12:AA13"/>
    <mergeCell ref="AB6:AC7"/>
    <mergeCell ref="AD6:AE7"/>
    <mergeCell ref="AB12:AC13"/>
    <mergeCell ref="AD12:AE13"/>
    <mergeCell ref="AF12:AG13"/>
    <mergeCell ref="J2:AM4"/>
    <mergeCell ref="E6:I13"/>
    <mergeCell ref="E14:I21"/>
    <mergeCell ref="J6:K7"/>
    <mergeCell ref="AB46:AG51"/>
    <mergeCell ref="AH46:AM51"/>
    <mergeCell ref="P6:Q7"/>
    <mergeCell ref="P12:Q13"/>
    <mergeCell ref="L6:M7"/>
    <mergeCell ref="N6:O7"/>
    <mergeCell ref="N8:O9"/>
    <mergeCell ref="L8:M9"/>
    <mergeCell ref="J8:K9"/>
    <mergeCell ref="J10:K11"/>
    <mergeCell ref="E30:I37"/>
    <mergeCell ref="P8:Q9"/>
    <mergeCell ref="R8:S9"/>
    <mergeCell ref="T8:U9"/>
    <mergeCell ref="P10:Q11"/>
    <mergeCell ref="R10:S11"/>
    <mergeCell ref="T10:U11"/>
    <mergeCell ref="J12:K13"/>
    <mergeCell ref="L10:M11"/>
    <mergeCell ref="L12:M13"/>
    <mergeCell ref="B6:D45"/>
    <mergeCell ref="AO6:AT13"/>
    <mergeCell ref="AO14:AT21"/>
    <mergeCell ref="AO22:AT29"/>
    <mergeCell ref="AO30:AT37"/>
    <mergeCell ref="E22:I29"/>
    <mergeCell ref="E38:I45"/>
    <mergeCell ref="J46:O51"/>
    <mergeCell ref="P46:U51"/>
    <mergeCell ref="V46:AA51"/>
    <mergeCell ref="N10:O11"/>
    <mergeCell ref="N12:O13"/>
    <mergeCell ref="R12:S13"/>
    <mergeCell ref="T12:U13"/>
    <mergeCell ref="V6:W7"/>
    <mergeCell ref="X6:Y7"/>
    <mergeCell ref="Z6:AA7"/>
    <mergeCell ref="V8:W9"/>
    <mergeCell ref="X8:Y9"/>
    <mergeCell ref="Z8:AA9"/>
    <mergeCell ref="V10:W11"/>
    <mergeCell ref="X10:Y11"/>
    <mergeCell ref="R6:S7"/>
    <mergeCell ref="T6:U7"/>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M248"/>
  <sheetViews>
    <sheetView topLeftCell="A21" zoomScale="50" zoomScaleNormal="50" workbookViewId="0">
      <selection activeCell="X46" sqref="X46"/>
    </sheetView>
  </sheetViews>
  <sheetFormatPr baseColWidth="10" defaultRowHeight="15" x14ac:dyDescent="0.25"/>
  <cols>
    <col min="2" max="18" width="5.7109375" customWidth="1"/>
    <col min="19" max="19" width="8.42578125" customWidth="1"/>
    <col min="20" max="23" width="5.7109375" customWidth="1"/>
    <col min="24" max="24" width="8.5703125" customWidth="1"/>
    <col min="25" max="26" width="5.7109375" customWidth="1"/>
    <col min="27" max="27" width="10.7109375" customWidth="1"/>
    <col min="28" max="28" width="5.7109375" customWidth="1"/>
    <col min="29" max="29" width="7.42578125" customWidth="1"/>
    <col min="30" max="33" width="5.7109375" customWidth="1"/>
    <col min="34" max="34" width="8.5703125" customWidth="1"/>
    <col min="35" max="39" width="5.7109375" customWidth="1"/>
    <col min="41" max="46" width="5.7109375" customWidth="1"/>
  </cols>
  <sheetData>
    <row r="1" spans="1:91"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row>
    <row r="2" spans="1:91" ht="18" customHeight="1" x14ac:dyDescent="0.25">
      <c r="A2" s="84"/>
      <c r="B2" s="352" t="s">
        <v>160</v>
      </c>
      <c r="C2" s="353"/>
      <c r="D2" s="353"/>
      <c r="E2" s="353"/>
      <c r="F2" s="353"/>
      <c r="G2" s="353"/>
      <c r="H2" s="353"/>
      <c r="I2" s="353"/>
      <c r="J2" s="292" t="s">
        <v>2</v>
      </c>
      <c r="K2" s="292"/>
      <c r="L2" s="292"/>
      <c r="M2" s="292"/>
      <c r="N2" s="292"/>
      <c r="O2" s="292"/>
      <c r="P2" s="292"/>
      <c r="Q2" s="292"/>
      <c r="R2" s="292"/>
      <c r="S2" s="292"/>
      <c r="T2" s="292"/>
      <c r="U2" s="292"/>
      <c r="V2" s="292"/>
      <c r="W2" s="292"/>
      <c r="X2" s="292"/>
      <c r="Y2" s="292"/>
      <c r="Z2" s="292"/>
      <c r="AA2" s="292"/>
      <c r="AB2" s="292"/>
      <c r="AC2" s="292"/>
      <c r="AD2" s="292"/>
      <c r="AE2" s="292"/>
      <c r="AF2" s="292"/>
      <c r="AG2" s="292"/>
      <c r="AH2" s="292"/>
      <c r="AI2" s="292"/>
      <c r="AJ2" s="292"/>
      <c r="AK2" s="292"/>
      <c r="AL2" s="292"/>
      <c r="AM2" s="292"/>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row>
    <row r="3" spans="1:91" ht="18.75" customHeight="1" x14ac:dyDescent="0.25">
      <c r="A3" s="84"/>
      <c r="B3" s="353"/>
      <c r="C3" s="353"/>
      <c r="D3" s="353"/>
      <c r="E3" s="353"/>
      <c r="F3" s="353"/>
      <c r="G3" s="353"/>
      <c r="H3" s="353"/>
      <c r="I3" s="353"/>
      <c r="J3" s="292"/>
      <c r="K3" s="292"/>
      <c r="L3" s="292"/>
      <c r="M3" s="292"/>
      <c r="N3" s="292"/>
      <c r="O3" s="292"/>
      <c r="P3" s="292"/>
      <c r="Q3" s="292"/>
      <c r="R3" s="292"/>
      <c r="S3" s="292"/>
      <c r="T3" s="292"/>
      <c r="U3" s="292"/>
      <c r="V3" s="292"/>
      <c r="W3" s="292"/>
      <c r="X3" s="292"/>
      <c r="Y3" s="292"/>
      <c r="Z3" s="292"/>
      <c r="AA3" s="292"/>
      <c r="AB3" s="292"/>
      <c r="AC3" s="292"/>
      <c r="AD3" s="292"/>
      <c r="AE3" s="292"/>
      <c r="AF3" s="292"/>
      <c r="AG3" s="292"/>
      <c r="AH3" s="292"/>
      <c r="AI3" s="292"/>
      <c r="AJ3" s="292"/>
      <c r="AK3" s="292"/>
      <c r="AL3" s="292"/>
      <c r="AM3" s="292"/>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row>
    <row r="4" spans="1:91" ht="15" customHeight="1" x14ac:dyDescent="0.25">
      <c r="A4" s="84"/>
      <c r="B4" s="353"/>
      <c r="C4" s="353"/>
      <c r="D4" s="353"/>
      <c r="E4" s="353"/>
      <c r="F4" s="353"/>
      <c r="G4" s="353"/>
      <c r="H4" s="353"/>
      <c r="I4" s="353"/>
      <c r="J4" s="292"/>
      <c r="K4" s="292"/>
      <c r="L4" s="292"/>
      <c r="M4" s="292"/>
      <c r="N4" s="292"/>
      <c r="O4" s="292"/>
      <c r="P4" s="292"/>
      <c r="Q4" s="292"/>
      <c r="R4" s="292"/>
      <c r="S4" s="292"/>
      <c r="T4" s="292"/>
      <c r="U4" s="292"/>
      <c r="V4" s="292"/>
      <c r="W4" s="292"/>
      <c r="X4" s="292"/>
      <c r="Y4" s="292"/>
      <c r="Z4" s="292"/>
      <c r="AA4" s="292"/>
      <c r="AB4" s="292"/>
      <c r="AC4" s="292"/>
      <c r="AD4" s="292"/>
      <c r="AE4" s="292"/>
      <c r="AF4" s="292"/>
      <c r="AG4" s="292"/>
      <c r="AH4" s="292"/>
      <c r="AI4" s="292"/>
      <c r="AJ4" s="292"/>
      <c r="AK4" s="292"/>
      <c r="AL4" s="292"/>
      <c r="AM4" s="292"/>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row>
    <row r="5" spans="1:91"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row>
    <row r="6" spans="1:91" ht="15" customHeight="1" x14ac:dyDescent="0.25">
      <c r="A6" s="84"/>
      <c r="B6" s="238" t="s">
        <v>4</v>
      </c>
      <c r="C6" s="238"/>
      <c r="D6" s="239"/>
      <c r="E6" s="335" t="s">
        <v>116</v>
      </c>
      <c r="F6" s="336"/>
      <c r="G6" s="336"/>
      <c r="H6" s="336"/>
      <c r="I6" s="354"/>
      <c r="J6" s="46" t="str">
        <f ca="1">IF(AND('Mapa final'!$Y$10="Muy Alta",'Mapa final'!$AA$10="Leve"),CONCATENATE("R1C",'Mapa final'!$O$10),"")</f>
        <v/>
      </c>
      <c r="K6" s="47" t="str">
        <f>IF(AND('Mapa final'!$Y$11="Muy Alta",'Mapa final'!$AA$11="Leve"),CONCATENATE("R1C",'Mapa final'!$O$11),"")</f>
        <v/>
      </c>
      <c r="L6" s="47" t="str">
        <f>IF(AND('Mapa final'!$Y$12="Muy Alta",'Mapa final'!$AA$12="Leve"),CONCATENATE("R1C",'Mapa final'!$O$12),"")</f>
        <v/>
      </c>
      <c r="M6" s="47" t="str">
        <f>IF(AND('Mapa final'!$Y$13="Muy Alta",'Mapa final'!$AA$13="Leve"),CONCATENATE("R1C",'Mapa final'!$O$13),"")</f>
        <v/>
      </c>
      <c r="N6" s="47" t="str">
        <f>IF(AND('Mapa final'!$Y$14="Muy Alta",'Mapa final'!$AA$14="Leve"),CONCATENATE("R1C",'Mapa final'!$O$14),"")</f>
        <v/>
      </c>
      <c r="O6" s="48" t="str">
        <f>IF(AND('Mapa final'!$Y$15="Muy Alta",'Mapa final'!$AA$15="Leve"),CONCATENATE("R1C",'Mapa final'!$O$15),"")</f>
        <v/>
      </c>
      <c r="P6" s="46" t="str">
        <f ca="1">IF(AND('Mapa final'!$Y$10="Muy Alta",'Mapa final'!$AA$10="Menor"),CONCATENATE("R1C",'Mapa final'!$O$10),"")</f>
        <v/>
      </c>
      <c r="Q6" s="47" t="str">
        <f>IF(AND('Mapa final'!$Y$11="Muy Alta",'Mapa final'!$AA$11="Menor"),CONCATENATE("R1C",'Mapa final'!$O$11),"")</f>
        <v/>
      </c>
      <c r="R6" s="47" t="str">
        <f>IF(AND('Mapa final'!$Y$12="Muy Alta",'Mapa final'!$AA$12="Menor"),CONCATENATE("R1C",'Mapa final'!$O$12),"")</f>
        <v/>
      </c>
      <c r="S6" s="47" t="str">
        <f>IF(AND('Mapa final'!$Y$13="Muy Alta",'Mapa final'!$AA$13="Menor"),CONCATENATE("R1C",'Mapa final'!$O$13),"")</f>
        <v/>
      </c>
      <c r="T6" s="47" t="str">
        <f>IF(AND('Mapa final'!$Y$14="Muy Alta",'Mapa final'!$AA$14="Menor"),CONCATENATE("R1C",'Mapa final'!$O$14),"")</f>
        <v/>
      </c>
      <c r="U6" s="48" t="str">
        <f>IF(AND('Mapa final'!$Y$15="Muy Alta",'Mapa final'!$AA$15="Menor"),CONCATENATE("R1C",'Mapa final'!$O$15),"")</f>
        <v/>
      </c>
      <c r="V6" s="46" t="str">
        <f ca="1">IF(AND('Mapa final'!$Y$10="Muy Alta",'Mapa final'!$AA$10="Moderado"),CONCATENATE("R1C",'Mapa final'!$O$10),"")</f>
        <v/>
      </c>
      <c r="W6" s="47" t="str">
        <f>IF(AND('Mapa final'!$Y$11="Muy Alta",'Mapa final'!$AA$11="Moderado"),CONCATENATE("R1C",'Mapa final'!$O$11),"")</f>
        <v/>
      </c>
      <c r="X6" s="47" t="str">
        <f>IF(AND('Mapa final'!$Y$12="Muy Alta",'Mapa final'!$AA$12="Moderado"),CONCATENATE("R1C",'Mapa final'!$O$12),"")</f>
        <v/>
      </c>
      <c r="Y6" s="47" t="str">
        <f>IF(AND('Mapa final'!$Y$13="Muy Alta",'Mapa final'!$AA$13="Moderado"),CONCATENATE("R1C",'Mapa final'!$O$13),"")</f>
        <v/>
      </c>
      <c r="Z6" s="47" t="str">
        <f>IF(AND('Mapa final'!$Y$14="Muy Alta",'Mapa final'!$AA$14="Moderado"),CONCATENATE("R1C",'Mapa final'!$O$14),"")</f>
        <v/>
      </c>
      <c r="AA6" s="48" t="str">
        <f>IF(AND('Mapa final'!$Y$15="Muy Alta",'Mapa final'!$AA$15="Moderado"),CONCATENATE("R1C",'Mapa final'!$O$15),"")</f>
        <v/>
      </c>
      <c r="AB6" s="46" t="str">
        <f ca="1">IF(AND('Mapa final'!$Y$10="Muy Alta",'Mapa final'!$AA$10="Mayor"),CONCATENATE("R1C",'Mapa final'!$O$10),"")</f>
        <v/>
      </c>
      <c r="AC6" s="47" t="str">
        <f>IF(AND('Mapa final'!$Y$11="Muy Alta",'Mapa final'!$AA$11="Mayor"),CONCATENATE("R1C",'Mapa final'!$O$11),"")</f>
        <v/>
      </c>
      <c r="AD6" s="47" t="str">
        <f>IF(AND('Mapa final'!$Y$12="Muy Alta",'Mapa final'!$AA$12="Mayor"),CONCATENATE("R1C",'Mapa final'!$O$12),"")</f>
        <v/>
      </c>
      <c r="AE6" s="47" t="str">
        <f>IF(AND('Mapa final'!$Y$13="Muy Alta",'Mapa final'!$AA$13="Mayor"),CONCATENATE("R1C",'Mapa final'!$O$13),"")</f>
        <v/>
      </c>
      <c r="AF6" s="47" t="str">
        <f>IF(AND('Mapa final'!$Y$14="Muy Alta",'Mapa final'!$AA$14="Mayor"),CONCATENATE("R1C",'Mapa final'!$O$14),"")</f>
        <v/>
      </c>
      <c r="AG6" s="48" t="str">
        <f>IF(AND('Mapa final'!$Y$15="Muy Alta",'Mapa final'!$AA$15="Mayor"),CONCATENATE("R1C",'Mapa final'!$O$15),"")</f>
        <v/>
      </c>
      <c r="AH6" s="49" t="str">
        <f ca="1">IF(AND('Mapa final'!$Y$10="Muy Alta",'Mapa final'!$AA$10="Catastrófico"),CONCATENATE("R1C",'Mapa final'!$O$10),"")</f>
        <v/>
      </c>
      <c r="AI6" s="50" t="str">
        <f>IF(AND('Mapa final'!$Y$11="Muy Alta",'Mapa final'!$AA$11="Catastrófico"),CONCATENATE("R1C",'Mapa final'!$O$11),"")</f>
        <v/>
      </c>
      <c r="AJ6" s="50" t="str">
        <f>IF(AND('Mapa final'!$Y$12="Muy Alta",'Mapa final'!$AA$12="Catastrófico"),CONCATENATE("R1C",'Mapa final'!$O$12),"")</f>
        <v/>
      </c>
      <c r="AK6" s="50" t="str">
        <f>IF(AND('Mapa final'!$Y$13="Muy Alta",'Mapa final'!$AA$13="Catastrófico"),CONCATENATE("R1C",'Mapa final'!$O$13),"")</f>
        <v/>
      </c>
      <c r="AL6" s="50" t="str">
        <f>IF(AND('Mapa final'!$Y$14="Muy Alta",'Mapa final'!$AA$14="Catastrófico"),CONCATENATE("R1C",'Mapa final'!$O$14),"")</f>
        <v/>
      </c>
      <c r="AM6" s="51" t="str">
        <f>IF(AND('Mapa final'!$Y$15="Muy Alta",'Mapa final'!$AA$15="Catastrófico"),CONCATENATE("R1C",'Mapa final'!$O$15),"")</f>
        <v/>
      </c>
      <c r="AN6" s="84"/>
      <c r="AO6" s="343" t="s">
        <v>79</v>
      </c>
      <c r="AP6" s="344"/>
      <c r="AQ6" s="344"/>
      <c r="AR6" s="344"/>
      <c r="AS6" s="344"/>
      <c r="AT6" s="345"/>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row>
    <row r="7" spans="1:91" ht="15" customHeight="1" x14ac:dyDescent="0.25">
      <c r="A7" s="84"/>
      <c r="B7" s="238"/>
      <c r="C7" s="238"/>
      <c r="D7" s="239"/>
      <c r="E7" s="339"/>
      <c r="F7" s="340"/>
      <c r="G7" s="340"/>
      <c r="H7" s="340"/>
      <c r="I7" s="355"/>
      <c r="J7" s="52" t="str">
        <f ca="1">IF(AND('Mapa final'!$Y$16="Muy Alta",'Mapa final'!$AA$16="Leve"),CONCATENATE("R2C",'Mapa final'!$O$16),"")</f>
        <v/>
      </c>
      <c r="K7" s="53" t="str">
        <f>IF(AND('Mapa final'!$Y$17="Muy Alta",'Mapa final'!$AA$17="Leve"),CONCATENATE("R2C",'Mapa final'!$O$17),"")</f>
        <v/>
      </c>
      <c r="L7" s="53" t="str">
        <f>IF(AND('Mapa final'!$Y$18="Muy Alta",'Mapa final'!$AA$18="Leve"),CONCATENATE("R2C",'Mapa final'!$O$18),"")</f>
        <v/>
      </c>
      <c r="M7" s="53" t="str">
        <f>IF(AND('Mapa final'!$Y$19="Muy Alta",'Mapa final'!$AA$19="Leve"),CONCATENATE("R2C",'Mapa final'!$O$19),"")</f>
        <v/>
      </c>
      <c r="N7" s="53" t="str">
        <f>IF(AND('Mapa final'!$Y$20="Muy Alta",'Mapa final'!$AA$20="Leve"),CONCATENATE("R2C",'Mapa final'!$O$20),"")</f>
        <v/>
      </c>
      <c r="O7" s="54" t="str">
        <f>IF(AND('Mapa final'!$Y$21="Muy Alta",'Mapa final'!$AA$21="Leve"),CONCATENATE("R2C",'Mapa final'!$O$21),"")</f>
        <v/>
      </c>
      <c r="P7" s="52" t="str">
        <f ca="1">IF(AND('Mapa final'!$Y$16="Muy Alta",'Mapa final'!$AA$16="Menor"),CONCATENATE("R2C",'Mapa final'!$O$16),"")</f>
        <v/>
      </c>
      <c r="Q7" s="53" t="str">
        <f>IF(AND('Mapa final'!$Y$17="Muy Alta",'Mapa final'!$AA$17="Menor"),CONCATENATE("R2C",'Mapa final'!$O$17),"")</f>
        <v/>
      </c>
      <c r="R7" s="53" t="str">
        <f>IF(AND('Mapa final'!$Y$18="Muy Alta",'Mapa final'!$AA$18="Menor"),CONCATENATE("R2C",'Mapa final'!$O$18),"")</f>
        <v/>
      </c>
      <c r="S7" s="53" t="str">
        <f>IF(AND('Mapa final'!$Y$19="Muy Alta",'Mapa final'!$AA$19="Menor"),CONCATENATE("R2C",'Mapa final'!$O$19),"")</f>
        <v/>
      </c>
      <c r="T7" s="53" t="str">
        <f>IF(AND('Mapa final'!$Y$20="Muy Alta",'Mapa final'!$AA$20="Menor"),CONCATENATE("R2C",'Mapa final'!$O$20),"")</f>
        <v/>
      </c>
      <c r="U7" s="54" t="str">
        <f>IF(AND('Mapa final'!$Y$21="Muy Alta",'Mapa final'!$AA$21="Menor"),CONCATENATE("R2C",'Mapa final'!$O$21),"")</f>
        <v/>
      </c>
      <c r="V7" s="52" t="str">
        <f ca="1">IF(AND('Mapa final'!$Y$16="Muy Alta",'Mapa final'!$AA$16="Moderado"),CONCATENATE("R2C",'Mapa final'!$O$16),"")</f>
        <v/>
      </c>
      <c r="W7" s="53" t="str">
        <f>IF(AND('Mapa final'!$Y$17="Muy Alta",'Mapa final'!$AA$17="Moderado"),CONCATENATE("R2C",'Mapa final'!$O$17),"")</f>
        <v/>
      </c>
      <c r="X7" s="53" t="str">
        <f>IF(AND('Mapa final'!$Y$18="Muy Alta",'Mapa final'!$AA$18="Moderado"),CONCATENATE("R2C",'Mapa final'!$O$18),"")</f>
        <v/>
      </c>
      <c r="Y7" s="53" t="str">
        <f>IF(AND('Mapa final'!$Y$19="Muy Alta",'Mapa final'!$AA$19="Moderado"),CONCATENATE("R2C",'Mapa final'!$O$19),"")</f>
        <v/>
      </c>
      <c r="Z7" s="53" t="str">
        <f>IF(AND('Mapa final'!$Y$20="Muy Alta",'Mapa final'!$AA$20="Moderado"),CONCATENATE("R2C",'Mapa final'!$O$20),"")</f>
        <v/>
      </c>
      <c r="AA7" s="54" t="str">
        <f>IF(AND('Mapa final'!$Y$21="Muy Alta",'Mapa final'!$AA$21="Moderado"),CONCATENATE("R2C",'Mapa final'!$O$21),"")</f>
        <v/>
      </c>
      <c r="AB7" s="52" t="str">
        <f ca="1">IF(AND('Mapa final'!$Y$16="Muy Alta",'Mapa final'!$AA$16="Mayor"),CONCATENATE("R2C",'Mapa final'!$O$16),"")</f>
        <v/>
      </c>
      <c r="AC7" s="53" t="str">
        <f>IF(AND('Mapa final'!$Y$17="Muy Alta",'Mapa final'!$AA$17="Mayor"),CONCATENATE("R2C",'Mapa final'!$O$17),"")</f>
        <v/>
      </c>
      <c r="AD7" s="53" t="str">
        <f>IF(AND('Mapa final'!$Y$18="Muy Alta",'Mapa final'!$AA$18="Mayor"),CONCATENATE("R2C",'Mapa final'!$O$18),"")</f>
        <v/>
      </c>
      <c r="AE7" s="53" t="str">
        <f>IF(AND('Mapa final'!$Y$19="Muy Alta",'Mapa final'!$AA$19="Mayor"),CONCATENATE("R2C",'Mapa final'!$O$19),"")</f>
        <v/>
      </c>
      <c r="AF7" s="53" t="str">
        <f>IF(AND('Mapa final'!$Y$20="Muy Alta",'Mapa final'!$AA$20="Mayor"),CONCATENATE("R2C",'Mapa final'!$O$20),"")</f>
        <v/>
      </c>
      <c r="AG7" s="54" t="str">
        <f>IF(AND('Mapa final'!$Y$21="Muy Alta",'Mapa final'!$AA$21="Mayor"),CONCATENATE("R2C",'Mapa final'!$O$21),"")</f>
        <v/>
      </c>
      <c r="AH7" s="55" t="str">
        <f ca="1">IF(AND('Mapa final'!$Y$16="Muy Alta",'Mapa final'!$AA$16="Catastrófico"),CONCATENATE("R2C",'Mapa final'!$O$16),"")</f>
        <v/>
      </c>
      <c r="AI7" s="56" t="str">
        <f>IF(AND('Mapa final'!$Y$17="Muy Alta",'Mapa final'!$AA$17="Catastrófico"),CONCATENATE("R2C",'Mapa final'!$O$17),"")</f>
        <v/>
      </c>
      <c r="AJ7" s="56" t="str">
        <f>IF(AND('Mapa final'!$Y$18="Muy Alta",'Mapa final'!$AA$18="Catastrófico"),CONCATENATE("R2C",'Mapa final'!$O$18),"")</f>
        <v/>
      </c>
      <c r="AK7" s="56" t="str">
        <f>IF(AND('Mapa final'!$Y$19="Muy Alta",'Mapa final'!$AA$19="Catastrófico"),CONCATENATE("R2C",'Mapa final'!$O$19),"")</f>
        <v/>
      </c>
      <c r="AL7" s="56" t="str">
        <f>IF(AND('Mapa final'!$Y$20="Muy Alta",'Mapa final'!$AA$20="Catastrófico"),CONCATENATE("R2C",'Mapa final'!$O$20),"")</f>
        <v/>
      </c>
      <c r="AM7" s="57" t="str">
        <f>IF(AND('Mapa final'!$Y$21="Muy Alta",'Mapa final'!$AA$21="Catastrófico"),CONCATENATE("R2C",'Mapa final'!$O$21),"")</f>
        <v/>
      </c>
      <c r="AN7" s="84"/>
      <c r="AO7" s="346"/>
      <c r="AP7" s="347"/>
      <c r="AQ7" s="347"/>
      <c r="AR7" s="347"/>
      <c r="AS7" s="347"/>
      <c r="AT7" s="348"/>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row>
    <row r="8" spans="1:91" ht="15" customHeight="1" x14ac:dyDescent="0.25">
      <c r="A8" s="84"/>
      <c r="B8" s="238"/>
      <c r="C8" s="238"/>
      <c r="D8" s="239"/>
      <c r="E8" s="339"/>
      <c r="F8" s="340"/>
      <c r="G8" s="340"/>
      <c r="H8" s="340"/>
      <c r="I8" s="355"/>
      <c r="J8" s="52" t="str">
        <f ca="1">IF(AND('Mapa final'!$Y$22="Muy Alta",'Mapa final'!$AA$22="Leve"),CONCATENATE("R3C",'Mapa final'!$O$22),"")</f>
        <v/>
      </c>
      <c r="K8" s="53" t="str">
        <f>IF(AND('Mapa final'!$Y$23="Muy Alta",'Mapa final'!$AA$23="Leve"),CONCATENATE("R3C",'Mapa final'!$O$23),"")</f>
        <v/>
      </c>
      <c r="L8" s="53" t="str">
        <f>IF(AND('Mapa final'!$Y$24="Muy Alta",'Mapa final'!$AA$24="Leve"),CONCATENATE("R3C",'Mapa final'!$O$24),"")</f>
        <v/>
      </c>
      <c r="M8" s="53" t="str">
        <f>IF(AND('Mapa final'!$Y$25="Muy Alta",'Mapa final'!$AA$25="Leve"),CONCATENATE("R3C",'Mapa final'!$O$25),"")</f>
        <v/>
      </c>
      <c r="N8" s="53" t="str">
        <f>IF(AND('Mapa final'!$Y$26="Muy Alta",'Mapa final'!$AA$26="Leve"),CONCATENATE("R3C",'Mapa final'!$O$26),"")</f>
        <v/>
      </c>
      <c r="O8" s="54" t="str">
        <f>IF(AND('Mapa final'!$Y$27="Muy Alta",'Mapa final'!$AA$27="Leve"),CONCATENATE("R3C",'Mapa final'!$O$27),"")</f>
        <v/>
      </c>
      <c r="P8" s="52" t="str">
        <f ca="1">IF(AND('Mapa final'!$Y$22="Muy Alta",'Mapa final'!$AA$22="Menor"),CONCATENATE("R3C",'Mapa final'!$O$22),"")</f>
        <v/>
      </c>
      <c r="Q8" s="53" t="str">
        <f>IF(AND('Mapa final'!$Y$23="Muy Alta",'Mapa final'!$AA$23="Menor"),CONCATENATE("R3C",'Mapa final'!$O$23),"")</f>
        <v/>
      </c>
      <c r="R8" s="53" t="str">
        <f>IF(AND('Mapa final'!$Y$24="Muy Alta",'Mapa final'!$AA$24="Menor"),CONCATENATE("R3C",'Mapa final'!$O$24),"")</f>
        <v/>
      </c>
      <c r="S8" s="53" t="str">
        <f>IF(AND('Mapa final'!$Y$25="Muy Alta",'Mapa final'!$AA$25="Menor"),CONCATENATE("R3C",'Mapa final'!$O$25),"")</f>
        <v/>
      </c>
      <c r="T8" s="53" t="str">
        <f>IF(AND('Mapa final'!$Y$26="Muy Alta",'Mapa final'!$AA$26="Menor"),CONCATENATE("R3C",'Mapa final'!$O$26),"")</f>
        <v/>
      </c>
      <c r="U8" s="54" t="str">
        <f>IF(AND('Mapa final'!$Y$27="Muy Alta",'Mapa final'!$AA$27="Menor"),CONCATENATE("R3C",'Mapa final'!$O$27),"")</f>
        <v/>
      </c>
      <c r="V8" s="52" t="str">
        <f ca="1">IF(AND('Mapa final'!$Y$22="Muy Alta",'Mapa final'!$AA$22="Moderado"),CONCATENATE("R3C",'Mapa final'!$O$22),"")</f>
        <v/>
      </c>
      <c r="W8" s="53" t="str">
        <f>IF(AND('Mapa final'!$Y$23="Muy Alta",'Mapa final'!$AA$23="Moderado"),CONCATENATE("R3C",'Mapa final'!$O$23),"")</f>
        <v/>
      </c>
      <c r="X8" s="53" t="str">
        <f>IF(AND('Mapa final'!$Y$24="Muy Alta",'Mapa final'!$AA$24="Moderado"),CONCATENATE("R3C",'Mapa final'!$O$24),"")</f>
        <v/>
      </c>
      <c r="Y8" s="53" t="str">
        <f>IF(AND('Mapa final'!$Y$25="Muy Alta",'Mapa final'!$AA$25="Moderado"),CONCATENATE("R3C",'Mapa final'!$O$25),"")</f>
        <v/>
      </c>
      <c r="Z8" s="53" t="str">
        <f>IF(AND('Mapa final'!$Y$26="Muy Alta",'Mapa final'!$AA$26="Moderado"),CONCATENATE("R3C",'Mapa final'!$O$26),"")</f>
        <v/>
      </c>
      <c r="AA8" s="54" t="str">
        <f>IF(AND('Mapa final'!$Y$27="Muy Alta",'Mapa final'!$AA$27="Moderado"),CONCATENATE("R3C",'Mapa final'!$O$27),"")</f>
        <v/>
      </c>
      <c r="AB8" s="52" t="str">
        <f ca="1">IF(AND('Mapa final'!$Y$22="Muy Alta",'Mapa final'!$AA$22="Mayor"),CONCATENATE("R3C",'Mapa final'!$O$22),"")</f>
        <v/>
      </c>
      <c r="AC8" s="53" t="str">
        <f>IF(AND('Mapa final'!$Y$23="Muy Alta",'Mapa final'!$AA$23="Mayor"),CONCATENATE("R3C",'Mapa final'!$O$23),"")</f>
        <v/>
      </c>
      <c r="AD8" s="53" t="str">
        <f>IF(AND('Mapa final'!$Y$24="Muy Alta",'Mapa final'!$AA$24="Mayor"),CONCATENATE("R3C",'Mapa final'!$O$24),"")</f>
        <v/>
      </c>
      <c r="AE8" s="53" t="str">
        <f>IF(AND('Mapa final'!$Y$25="Muy Alta",'Mapa final'!$AA$25="Mayor"),CONCATENATE("R3C",'Mapa final'!$O$25),"")</f>
        <v/>
      </c>
      <c r="AF8" s="53" t="str">
        <f>IF(AND('Mapa final'!$Y$26="Muy Alta",'Mapa final'!$AA$26="Mayor"),CONCATENATE("R3C",'Mapa final'!$O$26),"")</f>
        <v/>
      </c>
      <c r="AG8" s="54" t="str">
        <f>IF(AND('Mapa final'!$Y$27="Muy Alta",'Mapa final'!$AA$27="Mayor"),CONCATENATE("R3C",'Mapa final'!$O$27),"")</f>
        <v/>
      </c>
      <c r="AH8" s="55" t="str">
        <f ca="1">IF(AND('Mapa final'!$Y$22="Muy Alta",'Mapa final'!$AA$22="Catastrófico"),CONCATENATE("R3C",'Mapa final'!$O$22),"")</f>
        <v/>
      </c>
      <c r="AI8" s="56" t="str">
        <f>IF(AND('Mapa final'!$Y$23="Muy Alta",'Mapa final'!$AA$23="Catastrófico"),CONCATENATE("R3C",'Mapa final'!$O$23),"")</f>
        <v/>
      </c>
      <c r="AJ8" s="56" t="str">
        <f>IF(AND('Mapa final'!$Y$24="Muy Alta",'Mapa final'!$AA$24="Catastrófico"),CONCATENATE("R3C",'Mapa final'!$O$24),"")</f>
        <v/>
      </c>
      <c r="AK8" s="56" t="str">
        <f>IF(AND('Mapa final'!$Y$25="Muy Alta",'Mapa final'!$AA$25="Catastrófico"),CONCATENATE("R3C",'Mapa final'!$O$25),"")</f>
        <v/>
      </c>
      <c r="AL8" s="56" t="str">
        <f>IF(AND('Mapa final'!$Y$26="Muy Alta",'Mapa final'!$AA$26="Catastrófico"),CONCATENATE("R3C",'Mapa final'!$O$26),"")</f>
        <v/>
      </c>
      <c r="AM8" s="57" t="str">
        <f>IF(AND('Mapa final'!$Y$27="Muy Alta",'Mapa final'!$AA$27="Catastrófico"),CONCATENATE("R3C",'Mapa final'!$O$27),"")</f>
        <v/>
      </c>
      <c r="AN8" s="84"/>
      <c r="AO8" s="346"/>
      <c r="AP8" s="347"/>
      <c r="AQ8" s="347"/>
      <c r="AR8" s="347"/>
      <c r="AS8" s="347"/>
      <c r="AT8" s="348"/>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row>
    <row r="9" spans="1:91" ht="15" customHeight="1" x14ac:dyDescent="0.25">
      <c r="A9" s="84"/>
      <c r="B9" s="238"/>
      <c r="C9" s="238"/>
      <c r="D9" s="239"/>
      <c r="E9" s="339"/>
      <c r="F9" s="340"/>
      <c r="G9" s="340"/>
      <c r="H9" s="340"/>
      <c r="I9" s="355"/>
      <c r="J9" s="52" t="str">
        <f>IF(AND('Mapa final'!$Y$28="Muy Alta",'Mapa final'!$AA$28="Leve"),CONCATENATE("R4C",'Mapa final'!$O$28),"")</f>
        <v/>
      </c>
      <c r="K9" s="53" t="str">
        <f>IF(AND('Mapa final'!$Y$29="Muy Alta",'Mapa final'!$AA$29="Leve"),CONCATENATE("R4C",'Mapa final'!$O$29),"")</f>
        <v/>
      </c>
      <c r="L9" s="58" t="str">
        <f>IF(AND('Mapa final'!$Y$30="Muy Alta",'Mapa final'!$AA$30="Leve"),CONCATENATE("R4C",'Mapa final'!$O$30),"")</f>
        <v/>
      </c>
      <c r="M9" s="58" t="str">
        <f>IF(AND('Mapa final'!$Y$31="Muy Alta",'Mapa final'!$AA$31="Leve"),CONCATENATE("R4C",'Mapa final'!$O$31),"")</f>
        <v/>
      </c>
      <c r="N9" s="58" t="str">
        <f>IF(AND('Mapa final'!$Y$32="Muy Alta",'Mapa final'!$AA$32="Leve"),CONCATENATE("R4C",'Mapa final'!$O$32),"")</f>
        <v/>
      </c>
      <c r="O9" s="54" t="str">
        <f>IF(AND('Mapa final'!$Y$33="Muy Alta",'Mapa final'!$AA$33="Leve"),CONCATENATE("R4C",'Mapa final'!$O$33),"")</f>
        <v/>
      </c>
      <c r="P9" s="52" t="str">
        <f>IF(AND('Mapa final'!$Y$28="Muy Alta",'Mapa final'!$AA$28="Menor"),CONCATENATE("R4C",'Mapa final'!$O$28),"")</f>
        <v/>
      </c>
      <c r="Q9" s="53" t="str">
        <f>IF(AND('Mapa final'!$Y$29="Muy Alta",'Mapa final'!$AA$29="Menor"),CONCATENATE("R4C",'Mapa final'!$O$29),"")</f>
        <v/>
      </c>
      <c r="R9" s="58" t="str">
        <f>IF(AND('Mapa final'!$Y$30="Muy Alta",'Mapa final'!$AA$30="Menor"),CONCATENATE("R4C",'Mapa final'!$O$30),"")</f>
        <v/>
      </c>
      <c r="S9" s="58" t="str">
        <f>IF(AND('Mapa final'!$Y$31="Muy Alta",'Mapa final'!$AA$31="Menor"),CONCATENATE("R4C",'Mapa final'!$O$31),"")</f>
        <v/>
      </c>
      <c r="T9" s="58" t="str">
        <f>IF(AND('Mapa final'!$Y$32="Muy Alta",'Mapa final'!$AA$32="Menor"),CONCATENATE("R4C",'Mapa final'!$O$32),"")</f>
        <v/>
      </c>
      <c r="U9" s="54" t="str">
        <f>IF(AND('Mapa final'!$Y$33="Muy Alta",'Mapa final'!$AA$33="Menor"),CONCATENATE("R4C",'Mapa final'!$O$33),"")</f>
        <v/>
      </c>
      <c r="V9" s="52" t="str">
        <f>IF(AND('Mapa final'!$Y$28="Muy Alta",'Mapa final'!$AA$28="Moderado"),CONCATENATE("R4C",'Mapa final'!$O$28),"")</f>
        <v/>
      </c>
      <c r="W9" s="53" t="str">
        <f>IF(AND('Mapa final'!$Y$29="Muy Alta",'Mapa final'!$AA$29="Moderado"),CONCATENATE("R4C",'Mapa final'!$O$29),"")</f>
        <v/>
      </c>
      <c r="X9" s="58" t="str">
        <f>IF(AND('Mapa final'!$Y$30="Muy Alta",'Mapa final'!$AA$30="Moderado"),CONCATENATE("R4C",'Mapa final'!$O$30),"")</f>
        <v/>
      </c>
      <c r="Y9" s="58" t="str">
        <f>IF(AND('Mapa final'!$Y$31="Muy Alta",'Mapa final'!$AA$31="Moderado"),CONCATENATE("R4C",'Mapa final'!$O$31),"")</f>
        <v/>
      </c>
      <c r="Z9" s="58" t="str">
        <f>IF(AND('Mapa final'!$Y$32="Muy Alta",'Mapa final'!$AA$32="Moderado"),CONCATENATE("R4C",'Mapa final'!$O$32),"")</f>
        <v/>
      </c>
      <c r="AA9" s="54" t="str">
        <f>IF(AND('Mapa final'!$Y$33="Muy Alta",'Mapa final'!$AA$33="Moderado"),CONCATENATE("R4C",'Mapa final'!$O$33),"")</f>
        <v/>
      </c>
      <c r="AB9" s="52" t="str">
        <f>IF(AND('Mapa final'!$Y$28="Muy Alta",'Mapa final'!$AA$28="Mayor"),CONCATENATE("R4C",'Mapa final'!$O$28),"")</f>
        <v/>
      </c>
      <c r="AC9" s="53" t="str">
        <f>IF(AND('Mapa final'!$Y$29="Muy Alta",'Mapa final'!$AA$29="Mayor"),CONCATENATE("R4C",'Mapa final'!$O$29),"")</f>
        <v/>
      </c>
      <c r="AD9" s="58" t="str">
        <f>IF(AND('Mapa final'!$Y$30="Muy Alta",'Mapa final'!$AA$30="Mayor"),CONCATENATE("R4C",'Mapa final'!$O$30),"")</f>
        <v/>
      </c>
      <c r="AE9" s="58" t="str">
        <f>IF(AND('Mapa final'!$Y$31="Muy Alta",'Mapa final'!$AA$31="Mayor"),CONCATENATE("R4C",'Mapa final'!$O$31),"")</f>
        <v/>
      </c>
      <c r="AF9" s="58" t="str">
        <f>IF(AND('Mapa final'!$Y$32="Muy Alta",'Mapa final'!$AA$32="Mayor"),CONCATENATE("R4C",'Mapa final'!$O$32),"")</f>
        <v/>
      </c>
      <c r="AG9" s="54" t="str">
        <f>IF(AND('Mapa final'!$Y$33="Muy Alta",'Mapa final'!$AA$33="Mayor"),CONCATENATE("R4C",'Mapa final'!$O$33),"")</f>
        <v/>
      </c>
      <c r="AH9" s="55" t="str">
        <f>IF(AND('Mapa final'!$Y$28="Muy Alta",'Mapa final'!$AA$28="Catastrófico"),CONCATENATE("R4C",'Mapa final'!$O$28),"")</f>
        <v/>
      </c>
      <c r="AI9" s="56" t="str">
        <f>IF(AND('Mapa final'!$Y$29="Muy Alta",'Mapa final'!$AA$29="Catastrófico"),CONCATENATE("R4C",'Mapa final'!$O$29),"")</f>
        <v/>
      </c>
      <c r="AJ9" s="56" t="str">
        <f>IF(AND('Mapa final'!$Y$30="Muy Alta",'Mapa final'!$AA$30="Catastrófico"),CONCATENATE("R4C",'Mapa final'!$O$30),"")</f>
        <v/>
      </c>
      <c r="AK9" s="56" t="str">
        <f>IF(AND('Mapa final'!$Y$31="Muy Alta",'Mapa final'!$AA$31="Catastrófico"),CONCATENATE("R4C",'Mapa final'!$O$31),"")</f>
        <v/>
      </c>
      <c r="AL9" s="56" t="str">
        <f>IF(AND('Mapa final'!$Y$32="Muy Alta",'Mapa final'!$AA$32="Catastrófico"),CONCATENATE("R4C",'Mapa final'!$O$32),"")</f>
        <v/>
      </c>
      <c r="AM9" s="57" t="str">
        <f>IF(AND('Mapa final'!$Y$33="Muy Alta",'Mapa final'!$AA$33="Catastrófico"),CONCATENATE("R4C",'Mapa final'!$O$33),"")</f>
        <v/>
      </c>
      <c r="AN9" s="84"/>
      <c r="AO9" s="346"/>
      <c r="AP9" s="347"/>
      <c r="AQ9" s="347"/>
      <c r="AR9" s="347"/>
      <c r="AS9" s="347"/>
      <c r="AT9" s="348"/>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row>
    <row r="10" spans="1:91" ht="15" customHeight="1" x14ac:dyDescent="0.25">
      <c r="A10" s="84"/>
      <c r="B10" s="238"/>
      <c r="C10" s="238"/>
      <c r="D10" s="239"/>
      <c r="E10" s="339"/>
      <c r="F10" s="340"/>
      <c r="G10" s="340"/>
      <c r="H10" s="340"/>
      <c r="I10" s="355"/>
      <c r="J10" s="52" t="str">
        <f>IF(AND('Mapa final'!$Y$34="Muy Alta",'Mapa final'!$AA$34="Leve"),CONCATENATE("R5C",'Mapa final'!$O$34),"")</f>
        <v/>
      </c>
      <c r="K10" s="53" t="str">
        <f>IF(AND('Mapa final'!$Y$35="Muy Alta",'Mapa final'!$AA$35="Leve"),CONCATENATE("R5C",'Mapa final'!$O$35),"")</f>
        <v/>
      </c>
      <c r="L10" s="58" t="str">
        <f>IF(AND('Mapa final'!$Y$36="Muy Alta",'Mapa final'!$AA$36="Leve"),CONCATENATE("R5C",'Mapa final'!$O$36),"")</f>
        <v/>
      </c>
      <c r="M10" s="58" t="str">
        <f>IF(AND('Mapa final'!$Y$37="Muy Alta",'Mapa final'!$AA$37="Leve"),CONCATENATE("R5C",'Mapa final'!$O$37),"")</f>
        <v/>
      </c>
      <c r="N10" s="58" t="str">
        <f>IF(AND('Mapa final'!$Y$38="Muy Alta",'Mapa final'!$AA$38="Leve"),CONCATENATE("R5C",'Mapa final'!$O$38),"")</f>
        <v/>
      </c>
      <c r="O10" s="54" t="str">
        <f>IF(AND('Mapa final'!$Y$39="Muy Alta",'Mapa final'!$AA$39="Leve"),CONCATENATE("R5C",'Mapa final'!$O$39),"")</f>
        <v/>
      </c>
      <c r="P10" s="52" t="str">
        <f>IF(AND('Mapa final'!$Y$34="Muy Alta",'Mapa final'!$AA$34="Menor"),CONCATENATE("R5C",'Mapa final'!$O$34),"")</f>
        <v/>
      </c>
      <c r="Q10" s="53" t="str">
        <f>IF(AND('Mapa final'!$Y$35="Muy Alta",'Mapa final'!$AA$35="Menor"),CONCATENATE("R5C",'Mapa final'!$O$35),"")</f>
        <v/>
      </c>
      <c r="R10" s="58" t="str">
        <f>IF(AND('Mapa final'!$Y$36="Muy Alta",'Mapa final'!$AA$36="Menor"),CONCATENATE("R5C",'Mapa final'!$O$36),"")</f>
        <v/>
      </c>
      <c r="S10" s="58" t="str">
        <f>IF(AND('Mapa final'!$Y$37="Muy Alta",'Mapa final'!$AA$37="Menor"),CONCATENATE("R5C",'Mapa final'!$O$37),"")</f>
        <v/>
      </c>
      <c r="T10" s="58" t="str">
        <f>IF(AND('Mapa final'!$Y$38="Muy Alta",'Mapa final'!$AA$38="Menor"),CONCATENATE("R5C",'Mapa final'!$O$38),"")</f>
        <v/>
      </c>
      <c r="U10" s="54" t="str">
        <f>IF(AND('Mapa final'!$Y$39="Muy Alta",'Mapa final'!$AA$39="Menor"),CONCATENATE("R5C",'Mapa final'!$O$39),"")</f>
        <v/>
      </c>
      <c r="V10" s="52" t="str">
        <f>IF(AND('Mapa final'!$Y$34="Muy Alta",'Mapa final'!$AA$34="Moderado"),CONCATENATE("R5C",'Mapa final'!$O$34),"")</f>
        <v/>
      </c>
      <c r="W10" s="53" t="str">
        <f>IF(AND('Mapa final'!$Y$35="Muy Alta",'Mapa final'!$AA$35="Moderado"),CONCATENATE("R5C",'Mapa final'!$O$35),"")</f>
        <v/>
      </c>
      <c r="X10" s="58" t="str">
        <f>IF(AND('Mapa final'!$Y$36="Muy Alta",'Mapa final'!$AA$36="Moderado"),CONCATENATE("R5C",'Mapa final'!$O$36),"")</f>
        <v/>
      </c>
      <c r="Y10" s="58" t="str">
        <f>IF(AND('Mapa final'!$Y$37="Muy Alta",'Mapa final'!$AA$37="Moderado"),CONCATENATE("R5C",'Mapa final'!$O$37),"")</f>
        <v/>
      </c>
      <c r="Z10" s="58" t="str">
        <f>IF(AND('Mapa final'!$Y$38="Muy Alta",'Mapa final'!$AA$38="Moderado"),CONCATENATE("R5C",'Mapa final'!$O$38),"")</f>
        <v/>
      </c>
      <c r="AA10" s="54" t="str">
        <f>IF(AND('Mapa final'!$Y$39="Muy Alta",'Mapa final'!$AA$39="Moderado"),CONCATENATE("R5C",'Mapa final'!$O$39),"")</f>
        <v/>
      </c>
      <c r="AB10" s="52" t="str">
        <f>IF(AND('Mapa final'!$Y$34="Muy Alta",'Mapa final'!$AA$34="Mayor"),CONCATENATE("R5C",'Mapa final'!$O$34),"")</f>
        <v/>
      </c>
      <c r="AC10" s="53" t="str">
        <f>IF(AND('Mapa final'!$Y$35="Muy Alta",'Mapa final'!$AA$35="Mayor"),CONCATENATE("R5C",'Mapa final'!$O$35),"")</f>
        <v/>
      </c>
      <c r="AD10" s="58" t="str">
        <f>IF(AND('Mapa final'!$Y$36="Muy Alta",'Mapa final'!$AA$36="Mayor"),CONCATENATE("R5C",'Mapa final'!$O$36),"")</f>
        <v/>
      </c>
      <c r="AE10" s="58" t="str">
        <f>IF(AND('Mapa final'!$Y$37="Muy Alta",'Mapa final'!$AA$37="Mayor"),CONCATENATE("R5C",'Mapa final'!$O$37),"")</f>
        <v/>
      </c>
      <c r="AF10" s="58" t="str">
        <f>IF(AND('Mapa final'!$Y$38="Muy Alta",'Mapa final'!$AA$38="Mayor"),CONCATENATE("R5C",'Mapa final'!$O$38),"")</f>
        <v/>
      </c>
      <c r="AG10" s="54" t="str">
        <f>IF(AND('Mapa final'!$Y$39="Muy Alta",'Mapa final'!$AA$39="Mayor"),CONCATENATE("R5C",'Mapa final'!$O$39),"")</f>
        <v/>
      </c>
      <c r="AH10" s="55" t="str">
        <f>IF(AND('Mapa final'!$Y$34="Muy Alta",'Mapa final'!$AA$34="Catastrófico"),CONCATENATE("R5C",'Mapa final'!$O$34),"")</f>
        <v/>
      </c>
      <c r="AI10" s="56" t="str">
        <f>IF(AND('Mapa final'!$Y$35="Muy Alta",'Mapa final'!$AA$35="Catastrófico"),CONCATENATE("R5C",'Mapa final'!$O$35),"")</f>
        <v/>
      </c>
      <c r="AJ10" s="56" t="str">
        <f>IF(AND('Mapa final'!$Y$36="Muy Alta",'Mapa final'!$AA$36="Catastrófico"),CONCATENATE("R5C",'Mapa final'!$O$36),"")</f>
        <v/>
      </c>
      <c r="AK10" s="56" t="str">
        <f>IF(AND('Mapa final'!$Y$37="Muy Alta",'Mapa final'!$AA$37="Catastrófico"),CONCATENATE("R5C",'Mapa final'!$O$37),"")</f>
        <v/>
      </c>
      <c r="AL10" s="56" t="str">
        <f>IF(AND('Mapa final'!$Y$38="Muy Alta",'Mapa final'!$AA$38="Catastrófico"),CONCATENATE("R5C",'Mapa final'!$O$38),"")</f>
        <v/>
      </c>
      <c r="AM10" s="57" t="str">
        <f>IF(AND('Mapa final'!$Y$39="Muy Alta",'Mapa final'!$AA$39="Catastrófico"),CONCATENATE("R5C",'Mapa final'!$O$39),"")</f>
        <v/>
      </c>
      <c r="AN10" s="84"/>
      <c r="AO10" s="346"/>
      <c r="AP10" s="347"/>
      <c r="AQ10" s="347"/>
      <c r="AR10" s="347"/>
      <c r="AS10" s="347"/>
      <c r="AT10" s="348"/>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row>
    <row r="11" spans="1:91" ht="15" customHeight="1" x14ac:dyDescent="0.25">
      <c r="A11" s="84"/>
      <c r="B11" s="238"/>
      <c r="C11" s="238"/>
      <c r="D11" s="239"/>
      <c r="E11" s="339"/>
      <c r="F11" s="340"/>
      <c r="G11" s="340"/>
      <c r="H11" s="340"/>
      <c r="I11" s="355"/>
      <c r="J11" s="52" t="str">
        <f>IF(AND('Mapa final'!$Y$40="Muy Alta",'Mapa final'!$AA$40="Leve"),CONCATENATE("R6C",'Mapa final'!$O$40),"")</f>
        <v/>
      </c>
      <c r="K11" s="53" t="str">
        <f>IF(AND('Mapa final'!$Y$41="Muy Alta",'Mapa final'!$AA$41="Leve"),CONCATENATE("R6C",'Mapa final'!$O$41),"")</f>
        <v/>
      </c>
      <c r="L11" s="58" t="str">
        <f>IF(AND('Mapa final'!$Y$42="Muy Alta",'Mapa final'!$AA$42="Leve"),CONCATENATE("R6C",'Mapa final'!$O$42),"")</f>
        <v/>
      </c>
      <c r="M11" s="58" t="str">
        <f>IF(AND('Mapa final'!$Y$43="Muy Alta",'Mapa final'!$AA$43="Leve"),CONCATENATE("R6C",'Mapa final'!$O$43),"")</f>
        <v/>
      </c>
      <c r="N11" s="58" t="str">
        <f>IF(AND('Mapa final'!$Y$44="Muy Alta",'Mapa final'!$AA$44="Leve"),CONCATENATE("R6C",'Mapa final'!$O$44),"")</f>
        <v/>
      </c>
      <c r="O11" s="54" t="str">
        <f>IF(AND('Mapa final'!$Y$45="Muy Alta",'Mapa final'!$AA$45="Leve"),CONCATENATE("R6C",'Mapa final'!$O$45),"")</f>
        <v/>
      </c>
      <c r="P11" s="52" t="str">
        <f>IF(AND('Mapa final'!$Y$40="Muy Alta",'Mapa final'!$AA$40="Menor"),CONCATENATE("R6C",'Mapa final'!$O$40),"")</f>
        <v/>
      </c>
      <c r="Q11" s="53" t="str">
        <f>IF(AND('Mapa final'!$Y$41="Muy Alta",'Mapa final'!$AA$41="Menor"),CONCATENATE("R6C",'Mapa final'!$O$41),"")</f>
        <v/>
      </c>
      <c r="R11" s="58" t="str">
        <f>IF(AND('Mapa final'!$Y$42="Muy Alta",'Mapa final'!$AA$42="Menor"),CONCATENATE("R6C",'Mapa final'!$O$42),"")</f>
        <v/>
      </c>
      <c r="S11" s="58" t="str">
        <f>IF(AND('Mapa final'!$Y$43="Muy Alta",'Mapa final'!$AA$43="Menor"),CONCATENATE("R6C",'Mapa final'!$O$43),"")</f>
        <v/>
      </c>
      <c r="T11" s="58" t="str">
        <f>IF(AND('Mapa final'!$Y$44="Muy Alta",'Mapa final'!$AA$44="Menor"),CONCATENATE("R6C",'Mapa final'!$O$44),"")</f>
        <v/>
      </c>
      <c r="U11" s="54" t="str">
        <f>IF(AND('Mapa final'!$Y$45="Muy Alta",'Mapa final'!$AA$45="Menor"),CONCATENATE("R6C",'Mapa final'!$O$45),"")</f>
        <v/>
      </c>
      <c r="V11" s="52" t="str">
        <f>IF(AND('Mapa final'!$Y$40="Muy Alta",'Mapa final'!$AA$40="Moderado"),CONCATENATE("R6C",'Mapa final'!$O$40),"")</f>
        <v/>
      </c>
      <c r="W11" s="53" t="str">
        <f>IF(AND('Mapa final'!$Y$41="Muy Alta",'Mapa final'!$AA$41="Moderado"),CONCATENATE("R6C",'Mapa final'!$O$41),"")</f>
        <v/>
      </c>
      <c r="X11" s="58" t="str">
        <f>IF(AND('Mapa final'!$Y$42="Muy Alta",'Mapa final'!$AA$42="Moderado"),CONCATENATE("R6C",'Mapa final'!$O$42),"")</f>
        <v/>
      </c>
      <c r="Y11" s="58" t="str">
        <f>IF(AND('Mapa final'!$Y$43="Muy Alta",'Mapa final'!$AA$43="Moderado"),CONCATENATE("R6C",'Mapa final'!$O$43),"")</f>
        <v/>
      </c>
      <c r="Z11" s="58" t="str">
        <f>IF(AND('Mapa final'!$Y$44="Muy Alta",'Mapa final'!$AA$44="Moderado"),CONCATENATE("R6C",'Mapa final'!$O$44),"")</f>
        <v/>
      </c>
      <c r="AA11" s="54" t="str">
        <f>IF(AND('Mapa final'!$Y$45="Muy Alta",'Mapa final'!$AA$45="Moderado"),CONCATENATE("R6C",'Mapa final'!$O$45),"")</f>
        <v/>
      </c>
      <c r="AB11" s="52" t="str">
        <f>IF(AND('Mapa final'!$Y$40="Muy Alta",'Mapa final'!$AA$40="Mayor"),CONCATENATE("R6C",'Mapa final'!$O$40),"")</f>
        <v/>
      </c>
      <c r="AC11" s="53" t="str">
        <f>IF(AND('Mapa final'!$Y$41="Muy Alta",'Mapa final'!$AA$41="Mayor"),CONCATENATE("R6C",'Mapa final'!$O$41),"")</f>
        <v/>
      </c>
      <c r="AD11" s="58" t="str">
        <f>IF(AND('Mapa final'!$Y$42="Muy Alta",'Mapa final'!$AA$42="Mayor"),CONCATENATE("R6C",'Mapa final'!$O$42),"")</f>
        <v/>
      </c>
      <c r="AE11" s="58" t="str">
        <f>IF(AND('Mapa final'!$Y$43="Muy Alta",'Mapa final'!$AA$43="Mayor"),CONCATENATE("R6C",'Mapa final'!$O$43),"")</f>
        <v/>
      </c>
      <c r="AF11" s="58" t="str">
        <f>IF(AND('Mapa final'!$Y$44="Muy Alta",'Mapa final'!$AA$44="Mayor"),CONCATENATE("R6C",'Mapa final'!$O$44),"")</f>
        <v/>
      </c>
      <c r="AG11" s="54" t="str">
        <f>IF(AND('Mapa final'!$Y$45="Muy Alta",'Mapa final'!$AA$45="Mayor"),CONCATENATE("R6C",'Mapa final'!$O$45),"")</f>
        <v/>
      </c>
      <c r="AH11" s="55" t="str">
        <f>IF(AND('Mapa final'!$Y$40="Muy Alta",'Mapa final'!$AA$40="Catastrófico"),CONCATENATE("R6C",'Mapa final'!$O$40),"")</f>
        <v/>
      </c>
      <c r="AI11" s="56" t="str">
        <f>IF(AND('Mapa final'!$Y$41="Muy Alta",'Mapa final'!$AA$41="Catastrófico"),CONCATENATE("R6C",'Mapa final'!$O$41),"")</f>
        <v/>
      </c>
      <c r="AJ11" s="56" t="str">
        <f>IF(AND('Mapa final'!$Y$42="Muy Alta",'Mapa final'!$AA$42="Catastrófico"),CONCATENATE("R6C",'Mapa final'!$O$42),"")</f>
        <v/>
      </c>
      <c r="AK11" s="56" t="str">
        <f>IF(AND('Mapa final'!$Y$43="Muy Alta",'Mapa final'!$AA$43="Catastrófico"),CONCATENATE("R6C",'Mapa final'!$O$43),"")</f>
        <v/>
      </c>
      <c r="AL11" s="56" t="str">
        <f>IF(AND('Mapa final'!$Y$44="Muy Alta",'Mapa final'!$AA$44="Catastrófico"),CONCATENATE("R6C",'Mapa final'!$O$44),"")</f>
        <v/>
      </c>
      <c r="AM11" s="57" t="str">
        <f>IF(AND('Mapa final'!$Y$45="Muy Alta",'Mapa final'!$AA$45="Catastrófico"),CONCATENATE("R6C",'Mapa final'!$O$45),"")</f>
        <v/>
      </c>
      <c r="AN11" s="84"/>
      <c r="AO11" s="346"/>
      <c r="AP11" s="347"/>
      <c r="AQ11" s="347"/>
      <c r="AR11" s="347"/>
      <c r="AS11" s="347"/>
      <c r="AT11" s="348"/>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row>
    <row r="12" spans="1:91" ht="15" customHeight="1" x14ac:dyDescent="0.25">
      <c r="A12" s="84"/>
      <c r="B12" s="238"/>
      <c r="C12" s="238"/>
      <c r="D12" s="239"/>
      <c r="E12" s="339"/>
      <c r="F12" s="340"/>
      <c r="G12" s="340"/>
      <c r="H12" s="340"/>
      <c r="I12" s="355"/>
      <c r="J12" s="52" t="str">
        <f>IF(AND('Mapa final'!$Y$46="Muy Alta",'Mapa final'!$AA$46="Leve"),CONCATENATE("R7C",'Mapa final'!$O$46),"")</f>
        <v/>
      </c>
      <c r="K12" s="53" t="str">
        <f>IF(AND('Mapa final'!$Y$47="Muy Alta",'Mapa final'!$AA$47="Leve"),CONCATENATE("R7C",'Mapa final'!$O$47),"")</f>
        <v/>
      </c>
      <c r="L12" s="58" t="str">
        <f>IF(AND('Mapa final'!$Y$48="Muy Alta",'Mapa final'!$AA$48="Leve"),CONCATENATE("R7C",'Mapa final'!$O$48),"")</f>
        <v/>
      </c>
      <c r="M12" s="58" t="str">
        <f>IF(AND('Mapa final'!$Y$49="Muy Alta",'Mapa final'!$AA$49="Leve"),CONCATENATE("R7C",'Mapa final'!$O$49),"")</f>
        <v/>
      </c>
      <c r="N12" s="58" t="str">
        <f>IF(AND('Mapa final'!$Y$50="Muy Alta",'Mapa final'!$AA$50="Leve"),CONCATENATE("R7C",'Mapa final'!$O$50),"")</f>
        <v/>
      </c>
      <c r="O12" s="54" t="str">
        <f>IF(AND('Mapa final'!$Y$51="Muy Alta",'Mapa final'!$AA$51="Leve"),CONCATENATE("R7C",'Mapa final'!$O$51),"")</f>
        <v/>
      </c>
      <c r="P12" s="52" t="str">
        <f>IF(AND('Mapa final'!$Y$46="Muy Alta",'Mapa final'!$AA$46="Menor"),CONCATENATE("R7C",'Mapa final'!$O$46),"")</f>
        <v/>
      </c>
      <c r="Q12" s="53" t="str">
        <f>IF(AND('Mapa final'!$Y$47="Muy Alta",'Mapa final'!$AA$47="Menor"),CONCATENATE("R7C",'Mapa final'!$O$47),"")</f>
        <v/>
      </c>
      <c r="R12" s="58" t="str">
        <f>IF(AND('Mapa final'!$Y$48="Muy Alta",'Mapa final'!$AA$48="Menor"),CONCATENATE("R7C",'Mapa final'!$O$48),"")</f>
        <v/>
      </c>
      <c r="S12" s="58" t="str">
        <f>IF(AND('Mapa final'!$Y$49="Muy Alta",'Mapa final'!$AA$49="Menor"),CONCATENATE("R7C",'Mapa final'!$O$49),"")</f>
        <v/>
      </c>
      <c r="T12" s="58" t="str">
        <f>IF(AND('Mapa final'!$Y$50="Muy Alta",'Mapa final'!$AA$50="Menor"),CONCATENATE("R7C",'Mapa final'!$O$50),"")</f>
        <v/>
      </c>
      <c r="U12" s="54" t="str">
        <f>IF(AND('Mapa final'!$Y$51="Muy Alta",'Mapa final'!$AA$51="Menor"),CONCATENATE("R7C",'Mapa final'!$O$51),"")</f>
        <v/>
      </c>
      <c r="V12" s="52" t="str">
        <f>IF(AND('Mapa final'!$Y$46="Muy Alta",'Mapa final'!$AA$46="Moderado"),CONCATENATE("R7C",'Mapa final'!$O$46),"")</f>
        <v/>
      </c>
      <c r="W12" s="53" t="str">
        <f>IF(AND('Mapa final'!$Y$47="Muy Alta",'Mapa final'!$AA$47="Moderado"),CONCATENATE("R7C",'Mapa final'!$O$47),"")</f>
        <v/>
      </c>
      <c r="X12" s="58" t="str">
        <f>IF(AND('Mapa final'!$Y$48="Muy Alta",'Mapa final'!$AA$48="Moderado"),CONCATENATE("R7C",'Mapa final'!$O$48),"")</f>
        <v/>
      </c>
      <c r="Y12" s="58" t="str">
        <f>IF(AND('Mapa final'!$Y$49="Muy Alta",'Mapa final'!$AA$49="Moderado"),CONCATENATE("R7C",'Mapa final'!$O$49),"")</f>
        <v/>
      </c>
      <c r="Z12" s="58" t="str">
        <f>IF(AND('Mapa final'!$Y$50="Muy Alta",'Mapa final'!$AA$50="Moderado"),CONCATENATE("R7C",'Mapa final'!$O$50),"")</f>
        <v/>
      </c>
      <c r="AA12" s="54" t="str">
        <f>IF(AND('Mapa final'!$Y$51="Muy Alta",'Mapa final'!$AA$51="Moderado"),CONCATENATE("R7C",'Mapa final'!$O$51),"")</f>
        <v/>
      </c>
      <c r="AB12" s="52" t="str">
        <f>IF(AND('Mapa final'!$Y$46="Muy Alta",'Mapa final'!$AA$46="Mayor"),CONCATENATE("R7C",'Mapa final'!$O$46),"")</f>
        <v/>
      </c>
      <c r="AC12" s="53" t="str">
        <f>IF(AND('Mapa final'!$Y$47="Muy Alta",'Mapa final'!$AA$47="Mayor"),CONCATENATE("R7C",'Mapa final'!$O$47),"")</f>
        <v/>
      </c>
      <c r="AD12" s="58" t="str">
        <f>IF(AND('Mapa final'!$Y$48="Muy Alta",'Mapa final'!$AA$48="Mayor"),CONCATENATE("R7C",'Mapa final'!$O$48),"")</f>
        <v/>
      </c>
      <c r="AE12" s="58" t="str">
        <f>IF(AND('Mapa final'!$Y$49="Muy Alta",'Mapa final'!$AA$49="Mayor"),CONCATENATE("R7C",'Mapa final'!$O$49),"")</f>
        <v/>
      </c>
      <c r="AF12" s="58" t="str">
        <f>IF(AND('Mapa final'!$Y$50="Muy Alta",'Mapa final'!$AA$50="Mayor"),CONCATENATE("R7C",'Mapa final'!$O$50),"")</f>
        <v/>
      </c>
      <c r="AG12" s="54" t="str">
        <f>IF(AND('Mapa final'!$Y$51="Muy Alta",'Mapa final'!$AA$51="Mayor"),CONCATENATE("R7C",'Mapa final'!$O$51),"")</f>
        <v/>
      </c>
      <c r="AH12" s="55" t="str">
        <f>IF(AND('Mapa final'!$Y$46="Muy Alta",'Mapa final'!$AA$46="Catastrófico"),CONCATENATE("R7C",'Mapa final'!$O$46),"")</f>
        <v/>
      </c>
      <c r="AI12" s="56" t="str">
        <f>IF(AND('Mapa final'!$Y$47="Muy Alta",'Mapa final'!$AA$47="Catastrófico"),CONCATENATE("R7C",'Mapa final'!$O$47),"")</f>
        <v/>
      </c>
      <c r="AJ12" s="56" t="str">
        <f>IF(AND('Mapa final'!$Y$48="Muy Alta",'Mapa final'!$AA$48="Catastrófico"),CONCATENATE("R7C",'Mapa final'!$O$48),"")</f>
        <v/>
      </c>
      <c r="AK12" s="56" t="str">
        <f>IF(AND('Mapa final'!$Y$49="Muy Alta",'Mapa final'!$AA$49="Catastrófico"),CONCATENATE("R7C",'Mapa final'!$O$49),"")</f>
        <v/>
      </c>
      <c r="AL12" s="56" t="str">
        <f>IF(AND('Mapa final'!$Y$50="Muy Alta",'Mapa final'!$AA$50="Catastrófico"),CONCATENATE("R7C",'Mapa final'!$O$50),"")</f>
        <v/>
      </c>
      <c r="AM12" s="57" t="str">
        <f>IF(AND('Mapa final'!$Y$51="Muy Alta",'Mapa final'!$AA$51="Catastrófico"),CONCATENATE("R7C",'Mapa final'!$O$51),"")</f>
        <v/>
      </c>
      <c r="AN12" s="84"/>
      <c r="AO12" s="346"/>
      <c r="AP12" s="347"/>
      <c r="AQ12" s="347"/>
      <c r="AR12" s="347"/>
      <c r="AS12" s="347"/>
      <c r="AT12" s="348"/>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row>
    <row r="13" spans="1:91" ht="15" customHeight="1" x14ac:dyDescent="0.25">
      <c r="A13" s="84"/>
      <c r="B13" s="238"/>
      <c r="C13" s="238"/>
      <c r="D13" s="239"/>
      <c r="E13" s="339"/>
      <c r="F13" s="340"/>
      <c r="G13" s="340"/>
      <c r="H13" s="340"/>
      <c r="I13" s="355"/>
      <c r="J13" s="52" t="str">
        <f>IF(AND('Mapa final'!$Y$52="Muy Alta",'Mapa final'!$AA$52="Leve"),CONCATENATE("R8C",'Mapa final'!$O$52),"")</f>
        <v/>
      </c>
      <c r="K13" s="53" t="str">
        <f>IF(AND('Mapa final'!$Y$53="Muy Alta",'Mapa final'!$AA$53="Leve"),CONCATENATE("R8C",'Mapa final'!$O$53),"")</f>
        <v/>
      </c>
      <c r="L13" s="58" t="str">
        <f>IF(AND('Mapa final'!$Y$54="Muy Alta",'Mapa final'!$AA$54="Leve"),CONCATENATE("R8C",'Mapa final'!$O$54),"")</f>
        <v/>
      </c>
      <c r="M13" s="58" t="str">
        <f>IF(AND('Mapa final'!$Y$55="Muy Alta",'Mapa final'!$AA$55="Leve"),CONCATENATE("R8C",'Mapa final'!$O$55),"")</f>
        <v/>
      </c>
      <c r="N13" s="58" t="str">
        <f>IF(AND('Mapa final'!$Y$56="Muy Alta",'Mapa final'!$AA$56="Leve"),CONCATENATE("R8C",'Mapa final'!$O$56),"")</f>
        <v/>
      </c>
      <c r="O13" s="54" t="str">
        <f>IF(AND('Mapa final'!$Y$57="Muy Alta",'Mapa final'!$AA$57="Leve"),CONCATENATE("R8C",'Mapa final'!$O$57),"")</f>
        <v/>
      </c>
      <c r="P13" s="52" t="str">
        <f>IF(AND('Mapa final'!$Y$52="Muy Alta",'Mapa final'!$AA$52="Menor"),CONCATENATE("R8C",'Mapa final'!$O$52),"")</f>
        <v/>
      </c>
      <c r="Q13" s="53" t="str">
        <f>IF(AND('Mapa final'!$Y$53="Muy Alta",'Mapa final'!$AA$53="Menor"),CONCATENATE("R8C",'Mapa final'!$O$53),"")</f>
        <v/>
      </c>
      <c r="R13" s="58" t="str">
        <f>IF(AND('Mapa final'!$Y$54="Muy Alta",'Mapa final'!$AA$54="Menor"),CONCATENATE("R8C",'Mapa final'!$O$54),"")</f>
        <v/>
      </c>
      <c r="S13" s="58" t="str">
        <f>IF(AND('Mapa final'!$Y$55="Muy Alta",'Mapa final'!$AA$55="Menor"),CONCATENATE("R8C",'Mapa final'!$O$55),"")</f>
        <v/>
      </c>
      <c r="T13" s="58" t="str">
        <f>IF(AND('Mapa final'!$Y$56="Muy Alta",'Mapa final'!$AA$56="Menor"),CONCATENATE("R8C",'Mapa final'!$O$56),"")</f>
        <v/>
      </c>
      <c r="U13" s="54" t="str">
        <f>IF(AND('Mapa final'!$Y$57="Muy Alta",'Mapa final'!$AA$57="Menor"),CONCATENATE("R8C",'Mapa final'!$O$57),"")</f>
        <v/>
      </c>
      <c r="V13" s="52" t="str">
        <f>IF(AND('Mapa final'!$Y$52="Muy Alta",'Mapa final'!$AA$52="Moderado"),CONCATENATE("R8C",'Mapa final'!$O$52),"")</f>
        <v/>
      </c>
      <c r="W13" s="53" t="str">
        <f>IF(AND('Mapa final'!$Y$53="Muy Alta",'Mapa final'!$AA$53="Moderado"),CONCATENATE("R8C",'Mapa final'!$O$53),"")</f>
        <v/>
      </c>
      <c r="X13" s="58" t="str">
        <f>IF(AND('Mapa final'!$Y$54="Muy Alta",'Mapa final'!$AA$54="Moderado"),CONCATENATE("R8C",'Mapa final'!$O$54),"")</f>
        <v/>
      </c>
      <c r="Y13" s="58" t="str">
        <f>IF(AND('Mapa final'!$Y$55="Muy Alta",'Mapa final'!$AA$55="Moderado"),CONCATENATE("R8C",'Mapa final'!$O$55),"")</f>
        <v/>
      </c>
      <c r="Z13" s="58" t="str">
        <f>IF(AND('Mapa final'!$Y$56="Muy Alta",'Mapa final'!$AA$56="Moderado"),CONCATENATE("R8C",'Mapa final'!$O$56),"")</f>
        <v/>
      </c>
      <c r="AA13" s="54" t="str">
        <f>IF(AND('Mapa final'!$Y$57="Muy Alta",'Mapa final'!$AA$57="Moderado"),CONCATENATE("R8C",'Mapa final'!$O$57),"")</f>
        <v/>
      </c>
      <c r="AB13" s="52" t="str">
        <f>IF(AND('Mapa final'!$Y$52="Muy Alta",'Mapa final'!$AA$52="Mayor"),CONCATENATE("R8C",'Mapa final'!$O$52),"")</f>
        <v/>
      </c>
      <c r="AC13" s="53" t="str">
        <f>IF(AND('Mapa final'!$Y$53="Muy Alta",'Mapa final'!$AA$53="Mayor"),CONCATENATE("R8C",'Mapa final'!$O$53),"")</f>
        <v/>
      </c>
      <c r="AD13" s="58" t="str">
        <f>IF(AND('Mapa final'!$Y$54="Muy Alta",'Mapa final'!$AA$54="Mayor"),CONCATENATE("R8C",'Mapa final'!$O$54),"")</f>
        <v/>
      </c>
      <c r="AE13" s="58" t="str">
        <f>IF(AND('Mapa final'!$Y$55="Muy Alta",'Mapa final'!$AA$55="Mayor"),CONCATENATE("R8C",'Mapa final'!$O$55),"")</f>
        <v/>
      </c>
      <c r="AF13" s="58" t="str">
        <f>IF(AND('Mapa final'!$Y$56="Muy Alta",'Mapa final'!$AA$56="Mayor"),CONCATENATE("R8C",'Mapa final'!$O$56),"")</f>
        <v/>
      </c>
      <c r="AG13" s="54" t="str">
        <f>IF(AND('Mapa final'!$Y$57="Muy Alta",'Mapa final'!$AA$57="Mayor"),CONCATENATE("R8C",'Mapa final'!$O$57),"")</f>
        <v/>
      </c>
      <c r="AH13" s="55" t="str">
        <f>IF(AND('Mapa final'!$Y$52="Muy Alta",'Mapa final'!$AA$52="Catastrófico"),CONCATENATE("R8C",'Mapa final'!$O$52),"")</f>
        <v/>
      </c>
      <c r="AI13" s="56" t="str">
        <f>IF(AND('Mapa final'!$Y$53="Muy Alta",'Mapa final'!$AA$53="Catastrófico"),CONCATENATE("R8C",'Mapa final'!$O$53),"")</f>
        <v/>
      </c>
      <c r="AJ13" s="56" t="str">
        <f>IF(AND('Mapa final'!$Y$54="Muy Alta",'Mapa final'!$AA$54="Catastrófico"),CONCATENATE("R8C",'Mapa final'!$O$54),"")</f>
        <v/>
      </c>
      <c r="AK13" s="56" t="str">
        <f>IF(AND('Mapa final'!$Y$55="Muy Alta",'Mapa final'!$AA$55="Catastrófico"),CONCATENATE("R8C",'Mapa final'!$O$55),"")</f>
        <v/>
      </c>
      <c r="AL13" s="56" t="str">
        <f>IF(AND('Mapa final'!$Y$56="Muy Alta",'Mapa final'!$AA$56="Catastrófico"),CONCATENATE("R8C",'Mapa final'!$O$56),"")</f>
        <v/>
      </c>
      <c r="AM13" s="57" t="str">
        <f>IF(AND('Mapa final'!$Y$57="Muy Alta",'Mapa final'!$AA$57="Catastrófico"),CONCATENATE("R8C",'Mapa final'!$O$57),"")</f>
        <v/>
      </c>
      <c r="AN13" s="84"/>
      <c r="AO13" s="346"/>
      <c r="AP13" s="347"/>
      <c r="AQ13" s="347"/>
      <c r="AR13" s="347"/>
      <c r="AS13" s="347"/>
      <c r="AT13" s="34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row>
    <row r="14" spans="1:91" ht="15" customHeight="1" x14ac:dyDescent="0.25">
      <c r="A14" s="84"/>
      <c r="B14" s="238"/>
      <c r="C14" s="238"/>
      <c r="D14" s="239"/>
      <c r="E14" s="339"/>
      <c r="F14" s="340"/>
      <c r="G14" s="340"/>
      <c r="H14" s="340"/>
      <c r="I14" s="355"/>
      <c r="J14" s="52" t="str">
        <f>IF(AND('Mapa final'!$Y$58="Muy Alta",'Mapa final'!$AA$58="Leve"),CONCATENATE("R9C",'Mapa final'!$O$58),"")</f>
        <v/>
      </c>
      <c r="K14" s="53" t="str">
        <f>IF(AND('Mapa final'!$Y$59="Muy Alta",'Mapa final'!$AA$59="Leve"),CONCATENATE("R9C",'Mapa final'!$O$59),"")</f>
        <v/>
      </c>
      <c r="L14" s="58" t="str">
        <f>IF(AND('Mapa final'!$Y$60="Muy Alta",'Mapa final'!$AA$60="Leve"),CONCATENATE("R9C",'Mapa final'!$O$60),"")</f>
        <v/>
      </c>
      <c r="M14" s="58" t="str">
        <f>IF(AND('Mapa final'!$Y$61="Muy Alta",'Mapa final'!$AA$61="Leve"),CONCATENATE("R9C",'Mapa final'!$O$61),"")</f>
        <v/>
      </c>
      <c r="N14" s="58" t="str">
        <f>IF(AND('Mapa final'!$Y$62="Muy Alta",'Mapa final'!$AA$62="Leve"),CONCATENATE("R9C",'Mapa final'!$O$62),"")</f>
        <v/>
      </c>
      <c r="O14" s="54" t="str">
        <f>IF(AND('Mapa final'!$Y$63="Muy Alta",'Mapa final'!$AA$63="Leve"),CONCATENATE("R9C",'Mapa final'!$O$63),"")</f>
        <v/>
      </c>
      <c r="P14" s="52" t="str">
        <f>IF(AND('Mapa final'!$Y$58="Muy Alta",'Mapa final'!$AA$58="Menor"),CONCATENATE("R9C",'Mapa final'!$O$58),"")</f>
        <v/>
      </c>
      <c r="Q14" s="53" t="str">
        <f>IF(AND('Mapa final'!$Y$59="Muy Alta",'Mapa final'!$AA$59="Menor"),CONCATENATE("R9C",'Mapa final'!$O$59),"")</f>
        <v/>
      </c>
      <c r="R14" s="58" t="str">
        <f>IF(AND('Mapa final'!$Y$60="Muy Alta",'Mapa final'!$AA$60="Menor"),CONCATENATE("R9C",'Mapa final'!$O$60),"")</f>
        <v/>
      </c>
      <c r="S14" s="58" t="str">
        <f>IF(AND('Mapa final'!$Y$61="Muy Alta",'Mapa final'!$AA$61="Menor"),CONCATENATE("R9C",'Mapa final'!$O$61),"")</f>
        <v/>
      </c>
      <c r="T14" s="58" t="str">
        <f>IF(AND('Mapa final'!$Y$62="Muy Alta",'Mapa final'!$AA$62="Menor"),CONCATENATE("R9C",'Mapa final'!$O$62),"")</f>
        <v/>
      </c>
      <c r="U14" s="54" t="str">
        <f>IF(AND('Mapa final'!$Y$63="Muy Alta",'Mapa final'!$AA$63="Menor"),CONCATENATE("R9C",'Mapa final'!$O$63),"")</f>
        <v/>
      </c>
      <c r="V14" s="52" t="str">
        <f>IF(AND('Mapa final'!$Y$58="Muy Alta",'Mapa final'!$AA$58="Moderado"),CONCATENATE("R9C",'Mapa final'!$O$58),"")</f>
        <v/>
      </c>
      <c r="W14" s="53" t="str">
        <f>IF(AND('Mapa final'!$Y$59="Muy Alta",'Mapa final'!$AA$59="Moderado"),CONCATENATE("R9C",'Mapa final'!$O$59),"")</f>
        <v/>
      </c>
      <c r="X14" s="58" t="str">
        <f>IF(AND('Mapa final'!$Y$60="Muy Alta",'Mapa final'!$AA$60="Moderado"),CONCATENATE("R9C",'Mapa final'!$O$60),"")</f>
        <v/>
      </c>
      <c r="Y14" s="58" t="str">
        <f>IF(AND('Mapa final'!$Y$61="Muy Alta",'Mapa final'!$AA$61="Moderado"),CONCATENATE("R9C",'Mapa final'!$O$61),"")</f>
        <v/>
      </c>
      <c r="Z14" s="58" t="str">
        <f>IF(AND('Mapa final'!$Y$62="Muy Alta",'Mapa final'!$AA$62="Moderado"),CONCATENATE("R9C",'Mapa final'!$O$62),"")</f>
        <v/>
      </c>
      <c r="AA14" s="54" t="str">
        <f>IF(AND('Mapa final'!$Y$63="Muy Alta",'Mapa final'!$AA$63="Moderado"),CONCATENATE("R9C",'Mapa final'!$O$63),"")</f>
        <v/>
      </c>
      <c r="AB14" s="52" t="str">
        <f>IF(AND('Mapa final'!$Y$58="Muy Alta",'Mapa final'!$AA$58="Mayor"),CONCATENATE("R9C",'Mapa final'!$O$58),"")</f>
        <v/>
      </c>
      <c r="AC14" s="53" t="str">
        <f>IF(AND('Mapa final'!$Y$59="Muy Alta",'Mapa final'!$AA$59="Mayor"),CONCATENATE("R9C",'Mapa final'!$O$59),"")</f>
        <v/>
      </c>
      <c r="AD14" s="58" t="str">
        <f>IF(AND('Mapa final'!$Y$60="Muy Alta",'Mapa final'!$AA$60="Mayor"),CONCATENATE("R9C",'Mapa final'!$O$60),"")</f>
        <v/>
      </c>
      <c r="AE14" s="58" t="str">
        <f>IF(AND('Mapa final'!$Y$61="Muy Alta",'Mapa final'!$AA$61="Mayor"),CONCATENATE("R9C",'Mapa final'!$O$61),"")</f>
        <v/>
      </c>
      <c r="AF14" s="58" t="str">
        <f>IF(AND('Mapa final'!$Y$62="Muy Alta",'Mapa final'!$AA$62="Mayor"),CONCATENATE("R9C",'Mapa final'!$O$62),"")</f>
        <v/>
      </c>
      <c r="AG14" s="54" t="str">
        <f>IF(AND('Mapa final'!$Y$63="Muy Alta",'Mapa final'!$AA$63="Mayor"),CONCATENATE("R9C",'Mapa final'!$O$63),"")</f>
        <v/>
      </c>
      <c r="AH14" s="55" t="str">
        <f>IF(AND('Mapa final'!$Y$58="Muy Alta",'Mapa final'!$AA$58="Catastrófico"),CONCATENATE("R9C",'Mapa final'!$O$58),"")</f>
        <v/>
      </c>
      <c r="AI14" s="56" t="str">
        <f>IF(AND('Mapa final'!$Y$59="Muy Alta",'Mapa final'!$AA$59="Catastrófico"),CONCATENATE("R9C",'Mapa final'!$O$59),"")</f>
        <v/>
      </c>
      <c r="AJ14" s="56" t="str">
        <f>IF(AND('Mapa final'!$Y$60="Muy Alta",'Mapa final'!$AA$60="Catastrófico"),CONCATENATE("R9C",'Mapa final'!$O$60),"")</f>
        <v/>
      </c>
      <c r="AK14" s="56" t="str">
        <f>IF(AND('Mapa final'!$Y$61="Muy Alta",'Mapa final'!$AA$61="Catastrófico"),CONCATENATE("R9C",'Mapa final'!$O$61),"")</f>
        <v/>
      </c>
      <c r="AL14" s="56" t="str">
        <f>IF(AND('Mapa final'!$Y$62="Muy Alta",'Mapa final'!$AA$62="Catastrófico"),CONCATENATE("R9C",'Mapa final'!$O$62),"")</f>
        <v/>
      </c>
      <c r="AM14" s="57" t="str">
        <f>IF(AND('Mapa final'!$Y$63="Muy Alta",'Mapa final'!$AA$63="Catastrófico"),CONCATENATE("R9C",'Mapa final'!$O$63),"")</f>
        <v/>
      </c>
      <c r="AN14" s="84"/>
      <c r="AO14" s="346"/>
      <c r="AP14" s="347"/>
      <c r="AQ14" s="347"/>
      <c r="AR14" s="347"/>
      <c r="AS14" s="347"/>
      <c r="AT14" s="348"/>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row>
    <row r="15" spans="1:91" ht="15.75" customHeight="1" thickBot="1" x14ac:dyDescent="0.3">
      <c r="A15" s="84"/>
      <c r="B15" s="238"/>
      <c r="C15" s="238"/>
      <c r="D15" s="239"/>
      <c r="E15" s="341"/>
      <c r="F15" s="342"/>
      <c r="G15" s="342"/>
      <c r="H15" s="342"/>
      <c r="I15" s="356"/>
      <c r="J15" s="59" t="str">
        <f>IF(AND('Mapa final'!$Y$64="Muy Alta",'Mapa final'!$AA$64="Leve"),CONCATENATE("R10C",'Mapa final'!$O$64),"")</f>
        <v/>
      </c>
      <c r="K15" s="60" t="str">
        <f>IF(AND('Mapa final'!$Y$65="Muy Alta",'Mapa final'!$AA$65="Leve"),CONCATENATE("R10C",'Mapa final'!$O$65),"")</f>
        <v/>
      </c>
      <c r="L15" s="60" t="str">
        <f>IF(AND('Mapa final'!$Y$66="Muy Alta",'Mapa final'!$AA$66="Leve"),CONCATENATE("R10C",'Mapa final'!$O$66),"")</f>
        <v/>
      </c>
      <c r="M15" s="60" t="str">
        <f>IF(AND('Mapa final'!$Y$67="Muy Alta",'Mapa final'!$AA$67="Leve"),CONCATENATE("R10C",'Mapa final'!$O$67),"")</f>
        <v/>
      </c>
      <c r="N15" s="60" t="str">
        <f>IF(AND('Mapa final'!$Y$68="Muy Alta",'Mapa final'!$AA$68="Leve"),CONCATENATE("R10C",'Mapa final'!$O$68),"")</f>
        <v/>
      </c>
      <c r="O15" s="61" t="str">
        <f>IF(AND('Mapa final'!$Y$69="Muy Alta",'Mapa final'!$AA$69="Leve"),CONCATENATE("R10C",'Mapa final'!$O$69),"")</f>
        <v/>
      </c>
      <c r="P15" s="52" t="str">
        <f>IF(AND('Mapa final'!$Y$64="Muy Alta",'Mapa final'!$AA$64="Menor"),CONCATENATE("R10C",'Mapa final'!$O$64),"")</f>
        <v/>
      </c>
      <c r="Q15" s="53" t="str">
        <f>IF(AND('Mapa final'!$Y$65="Muy Alta",'Mapa final'!$AA$65="Menor"),CONCATENATE("R10C",'Mapa final'!$O$65),"")</f>
        <v/>
      </c>
      <c r="R15" s="53" t="str">
        <f>IF(AND('Mapa final'!$Y$66="Muy Alta",'Mapa final'!$AA$66="Menor"),CONCATENATE("R10C",'Mapa final'!$O$66),"")</f>
        <v/>
      </c>
      <c r="S15" s="53" t="str">
        <f>IF(AND('Mapa final'!$Y$67="Muy Alta",'Mapa final'!$AA$67="Menor"),CONCATENATE("R10C",'Mapa final'!$O$67),"")</f>
        <v/>
      </c>
      <c r="T15" s="53" t="str">
        <f>IF(AND('Mapa final'!$Y$68="Muy Alta",'Mapa final'!$AA$68="Menor"),CONCATENATE("R10C",'Mapa final'!$O$68),"")</f>
        <v/>
      </c>
      <c r="U15" s="54" t="str">
        <f>IF(AND('Mapa final'!$Y$69="Muy Alta",'Mapa final'!$AA$69="Menor"),CONCATENATE("R10C",'Mapa final'!$O$69),"")</f>
        <v/>
      </c>
      <c r="V15" s="59" t="str">
        <f>IF(AND('Mapa final'!$Y$64="Muy Alta",'Mapa final'!$AA$64="Moderado"),CONCATENATE("R10C",'Mapa final'!$O$64),"")</f>
        <v/>
      </c>
      <c r="W15" s="60" t="str">
        <f>IF(AND('Mapa final'!$Y$65="Muy Alta",'Mapa final'!$AA$65="Moderado"),CONCATENATE("R10C",'Mapa final'!$O$65),"")</f>
        <v/>
      </c>
      <c r="X15" s="60" t="str">
        <f>IF(AND('Mapa final'!$Y$66="Muy Alta",'Mapa final'!$AA$66="Moderado"),CONCATENATE("R10C",'Mapa final'!$O$66),"")</f>
        <v/>
      </c>
      <c r="Y15" s="60" t="str">
        <f>IF(AND('Mapa final'!$Y$67="Muy Alta",'Mapa final'!$AA$67="Moderado"),CONCATENATE("R10C",'Mapa final'!$O$67),"")</f>
        <v/>
      </c>
      <c r="Z15" s="60" t="str">
        <f>IF(AND('Mapa final'!$Y$68="Muy Alta",'Mapa final'!$AA$68="Moderado"),CONCATENATE("R10C",'Mapa final'!$O$68),"")</f>
        <v/>
      </c>
      <c r="AA15" s="61" t="str">
        <f>IF(AND('Mapa final'!$Y$69="Muy Alta",'Mapa final'!$AA$69="Moderado"),CONCATENATE("R10C",'Mapa final'!$O$69),"")</f>
        <v/>
      </c>
      <c r="AB15" s="52" t="str">
        <f>IF(AND('Mapa final'!$Y$64="Muy Alta",'Mapa final'!$AA$64="Mayor"),CONCATENATE("R10C",'Mapa final'!$O$64),"")</f>
        <v/>
      </c>
      <c r="AC15" s="53" t="str">
        <f>IF(AND('Mapa final'!$Y$65="Muy Alta",'Mapa final'!$AA$65="Mayor"),CONCATENATE("R10C",'Mapa final'!$O$65),"")</f>
        <v/>
      </c>
      <c r="AD15" s="53" t="str">
        <f>IF(AND('Mapa final'!$Y$66="Muy Alta",'Mapa final'!$AA$66="Mayor"),CONCATENATE("R10C",'Mapa final'!$O$66),"")</f>
        <v/>
      </c>
      <c r="AE15" s="53" t="str">
        <f>IF(AND('Mapa final'!$Y$67="Muy Alta",'Mapa final'!$AA$67="Mayor"),CONCATENATE("R10C",'Mapa final'!$O$67),"")</f>
        <v/>
      </c>
      <c r="AF15" s="53" t="str">
        <f>IF(AND('Mapa final'!$Y$68="Muy Alta",'Mapa final'!$AA$68="Mayor"),CONCATENATE("R10C",'Mapa final'!$O$68),"")</f>
        <v/>
      </c>
      <c r="AG15" s="54" t="str">
        <f>IF(AND('Mapa final'!$Y$69="Muy Alta",'Mapa final'!$AA$69="Mayor"),CONCATENATE("R10C",'Mapa final'!$O$69),"")</f>
        <v/>
      </c>
      <c r="AH15" s="62" t="str">
        <f>IF(AND('Mapa final'!$Y$64="Muy Alta",'Mapa final'!$AA$64="Catastrófico"),CONCATENATE("R10C",'Mapa final'!$O$64),"")</f>
        <v/>
      </c>
      <c r="AI15" s="63" t="str">
        <f>IF(AND('Mapa final'!$Y$65="Muy Alta",'Mapa final'!$AA$65="Catastrófico"),CONCATENATE("R10C",'Mapa final'!$O$65),"")</f>
        <v/>
      </c>
      <c r="AJ15" s="63" t="str">
        <f>IF(AND('Mapa final'!$Y$66="Muy Alta",'Mapa final'!$AA$66="Catastrófico"),CONCATENATE("R10C",'Mapa final'!$O$66),"")</f>
        <v/>
      </c>
      <c r="AK15" s="63" t="str">
        <f>IF(AND('Mapa final'!$Y$67="Muy Alta",'Mapa final'!$AA$67="Catastrófico"),CONCATENATE("R10C",'Mapa final'!$O$67),"")</f>
        <v/>
      </c>
      <c r="AL15" s="63" t="str">
        <f>IF(AND('Mapa final'!$Y$68="Muy Alta",'Mapa final'!$AA$68="Catastrófico"),CONCATENATE("R10C",'Mapa final'!$O$68),"")</f>
        <v/>
      </c>
      <c r="AM15" s="64" t="str">
        <f>IF(AND('Mapa final'!$Y$69="Muy Alta",'Mapa final'!$AA$69="Catastrófico"),CONCATENATE("R10C",'Mapa final'!$O$69),"")</f>
        <v/>
      </c>
      <c r="AN15" s="84"/>
      <c r="AO15" s="349"/>
      <c r="AP15" s="350"/>
      <c r="AQ15" s="350"/>
      <c r="AR15" s="350"/>
      <c r="AS15" s="350"/>
      <c r="AT15" s="351"/>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row>
    <row r="16" spans="1:91" ht="15" customHeight="1" x14ac:dyDescent="0.25">
      <c r="A16" s="84"/>
      <c r="B16" s="238"/>
      <c r="C16" s="238"/>
      <c r="D16" s="239"/>
      <c r="E16" s="335" t="s">
        <v>115</v>
      </c>
      <c r="F16" s="336"/>
      <c r="G16" s="336"/>
      <c r="H16" s="336"/>
      <c r="I16" s="336"/>
      <c r="J16" s="65" t="str">
        <f ca="1">IF(AND('Mapa final'!$Y$10="Alta",'Mapa final'!$AA$10="Leve"),CONCATENATE("R1C",'Mapa final'!$O$10),"")</f>
        <v/>
      </c>
      <c r="K16" s="66" t="str">
        <f>IF(AND('Mapa final'!$Y$11="Alta",'Mapa final'!$AA$11="Leve"),CONCATENATE("R1C",'Mapa final'!$O$11),"")</f>
        <v/>
      </c>
      <c r="L16" s="66" t="str">
        <f>IF(AND('Mapa final'!$Y$12="Alta",'Mapa final'!$AA$12="Leve"),CONCATENATE("R1C",'Mapa final'!$O$12),"")</f>
        <v/>
      </c>
      <c r="M16" s="66" t="str">
        <f>IF(AND('Mapa final'!$Y$13="Alta",'Mapa final'!$AA$13="Leve"),CONCATENATE("R1C",'Mapa final'!$O$13),"")</f>
        <v/>
      </c>
      <c r="N16" s="66" t="str">
        <f>IF(AND('Mapa final'!$Y$14="Alta",'Mapa final'!$AA$14="Leve"),CONCATENATE("R1C",'Mapa final'!$O$14),"")</f>
        <v/>
      </c>
      <c r="O16" s="67" t="str">
        <f>IF(AND('Mapa final'!$Y$15="Alta",'Mapa final'!$AA$15="Leve"),CONCATENATE("R1C",'Mapa final'!$O$15),"")</f>
        <v/>
      </c>
      <c r="P16" s="65" t="str">
        <f ca="1">IF(AND('Mapa final'!$Y$10="Alta",'Mapa final'!$AA$10="Menor"),CONCATENATE("R1C",'Mapa final'!$O$10),"")</f>
        <v/>
      </c>
      <c r="Q16" s="66" t="str">
        <f>IF(AND('Mapa final'!$Y$11="Alta",'Mapa final'!$AA$11="Menor"),CONCATENATE("R1C",'Mapa final'!$O$11),"")</f>
        <v/>
      </c>
      <c r="R16" s="66" t="str">
        <f>IF(AND('Mapa final'!$Y$12="Alta",'Mapa final'!$AA$12="Menor"),CONCATENATE("R1C",'Mapa final'!$O$12),"")</f>
        <v/>
      </c>
      <c r="S16" s="66" t="str">
        <f>IF(AND('Mapa final'!$Y$13="Alta",'Mapa final'!$AA$13="Menor"),CONCATENATE("R1C",'Mapa final'!$O$13),"")</f>
        <v/>
      </c>
      <c r="T16" s="66" t="str">
        <f>IF(AND('Mapa final'!$Y$14="Alta",'Mapa final'!$AA$14="Menor"),CONCATENATE("R1C",'Mapa final'!$O$14),"")</f>
        <v/>
      </c>
      <c r="U16" s="67" t="str">
        <f>IF(AND('Mapa final'!$Y$15="Alta",'Mapa final'!$AA$15="Menor"),CONCATENATE("R1C",'Mapa final'!$O$15),"")</f>
        <v/>
      </c>
      <c r="V16" s="46" t="str">
        <f ca="1">IF(AND('Mapa final'!$Y$10="Alta",'Mapa final'!$AA$10="Moderado"),CONCATENATE("R1C",'Mapa final'!$O$10),"")</f>
        <v/>
      </c>
      <c r="W16" s="47" t="str">
        <f>IF(AND('Mapa final'!$Y$11="Alta",'Mapa final'!$AA$11="Moderado"),CONCATENATE("R1C",'Mapa final'!$O$11),"")</f>
        <v/>
      </c>
      <c r="X16" s="47" t="str">
        <f>IF(AND('Mapa final'!$Y$12="Alta",'Mapa final'!$AA$12="Moderado"),CONCATENATE("R1C",'Mapa final'!$O$12),"")</f>
        <v/>
      </c>
      <c r="Y16" s="47" t="str">
        <f>IF(AND('Mapa final'!$Y$13="Alta",'Mapa final'!$AA$13="Moderado"),CONCATENATE("R1C",'Mapa final'!$O$13),"")</f>
        <v/>
      </c>
      <c r="Z16" s="47" t="str">
        <f>IF(AND('Mapa final'!$Y$14="Alta",'Mapa final'!$AA$14="Moderado"),CONCATENATE("R1C",'Mapa final'!$O$14),"")</f>
        <v/>
      </c>
      <c r="AA16" s="48" t="str">
        <f>IF(AND('Mapa final'!$Y$15="Alta",'Mapa final'!$AA$15="Moderado"),CONCATENATE("R1C",'Mapa final'!$O$15),"")</f>
        <v/>
      </c>
      <c r="AB16" s="46" t="str">
        <f ca="1">IF(AND('Mapa final'!$Y$10="Alta",'Mapa final'!$AA$10="Mayor"),CONCATENATE("R1C",'Mapa final'!$O$10),"")</f>
        <v/>
      </c>
      <c r="AC16" s="47" t="str">
        <f>IF(AND('Mapa final'!$Y$11="Alta",'Mapa final'!$AA$11="Mayor"),CONCATENATE("R1C",'Mapa final'!$O$11),"")</f>
        <v/>
      </c>
      <c r="AD16" s="47" t="str">
        <f>IF(AND('Mapa final'!$Y$12="Alta",'Mapa final'!$AA$12="Mayor"),CONCATENATE("R1C",'Mapa final'!$O$12),"")</f>
        <v/>
      </c>
      <c r="AE16" s="47" t="str">
        <f>IF(AND('Mapa final'!$Y$13="Alta",'Mapa final'!$AA$13="Mayor"),CONCATENATE("R1C",'Mapa final'!$O$13),"")</f>
        <v/>
      </c>
      <c r="AF16" s="47" t="str">
        <f>IF(AND('Mapa final'!$Y$14="Alta",'Mapa final'!$AA$14="Mayor"),CONCATENATE("R1C",'Mapa final'!$O$14),"")</f>
        <v/>
      </c>
      <c r="AG16" s="48" t="str">
        <f>IF(AND('Mapa final'!$Y$15="Alta",'Mapa final'!$AA$15="Mayor"),CONCATENATE("R1C",'Mapa final'!$O$15),"")</f>
        <v/>
      </c>
      <c r="AH16" s="49" t="str">
        <f ca="1">IF(AND('Mapa final'!$Y$10="Alta",'Mapa final'!$AA$10="Catastrófico"),CONCATENATE("R1C",'Mapa final'!$O$10),"")</f>
        <v/>
      </c>
      <c r="AI16" s="50" t="str">
        <f>IF(AND('Mapa final'!$Y$11="Alta",'Mapa final'!$AA$11="Catastrófico"),CONCATENATE("R1C",'Mapa final'!$O$11),"")</f>
        <v/>
      </c>
      <c r="AJ16" s="50" t="str">
        <f>IF(AND('Mapa final'!$Y$12="Alta",'Mapa final'!$AA$12="Catastrófico"),CONCATENATE("R1C",'Mapa final'!$O$12),"")</f>
        <v/>
      </c>
      <c r="AK16" s="50" t="str">
        <f>IF(AND('Mapa final'!$Y$13="Alta",'Mapa final'!$AA$13="Catastrófico"),CONCATENATE("R1C",'Mapa final'!$O$13),"")</f>
        <v/>
      </c>
      <c r="AL16" s="50" t="str">
        <f>IF(AND('Mapa final'!$Y$14="Alta",'Mapa final'!$AA$14="Catastrófico"),CONCATENATE("R1C",'Mapa final'!$O$14),"")</f>
        <v/>
      </c>
      <c r="AM16" s="51" t="str">
        <f>IF(AND('Mapa final'!$Y$15="Alta",'Mapa final'!$AA$15="Catastrófico"),CONCATENATE("R1C",'Mapa final'!$O$15),"")</f>
        <v/>
      </c>
      <c r="AN16" s="84"/>
      <c r="AO16" s="326" t="s">
        <v>80</v>
      </c>
      <c r="AP16" s="327"/>
      <c r="AQ16" s="327"/>
      <c r="AR16" s="327"/>
      <c r="AS16" s="327"/>
      <c r="AT16" s="328"/>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row>
    <row r="17" spans="1:76" ht="15" customHeight="1" x14ac:dyDescent="0.25">
      <c r="A17" s="84"/>
      <c r="B17" s="238"/>
      <c r="C17" s="238"/>
      <c r="D17" s="239"/>
      <c r="E17" s="337"/>
      <c r="F17" s="338"/>
      <c r="G17" s="338"/>
      <c r="H17" s="338"/>
      <c r="I17" s="338"/>
      <c r="J17" s="68" t="str">
        <f ca="1">IF(AND('Mapa final'!$Y$16="Alta",'Mapa final'!$AA$16="Leve"),CONCATENATE("R2C",'Mapa final'!$O$16),"")</f>
        <v/>
      </c>
      <c r="K17" s="69" t="str">
        <f>IF(AND('Mapa final'!$Y$17="Alta",'Mapa final'!$AA$17="Leve"),CONCATENATE("R2C",'Mapa final'!$O$17),"")</f>
        <v/>
      </c>
      <c r="L17" s="69" t="str">
        <f>IF(AND('Mapa final'!$Y$18="Alta",'Mapa final'!$AA$18="Leve"),CONCATENATE("R2C",'Mapa final'!$O$18),"")</f>
        <v/>
      </c>
      <c r="M17" s="69" t="str">
        <f>IF(AND('Mapa final'!$Y$19="Alta",'Mapa final'!$AA$19="Leve"),CONCATENATE("R2C",'Mapa final'!$O$19),"")</f>
        <v/>
      </c>
      <c r="N17" s="69" t="str">
        <f>IF(AND('Mapa final'!$Y$20="Alta",'Mapa final'!$AA$20="Leve"),CONCATENATE("R2C",'Mapa final'!$O$20),"")</f>
        <v/>
      </c>
      <c r="O17" s="70" t="str">
        <f>IF(AND('Mapa final'!$Y$21="Alta",'Mapa final'!$AA$21="Leve"),CONCATENATE("R2C",'Mapa final'!$O$21),"")</f>
        <v/>
      </c>
      <c r="P17" s="68" t="str">
        <f ca="1">IF(AND('Mapa final'!$Y$16="Alta",'Mapa final'!$AA$16="Menor"),CONCATENATE("R2C",'Mapa final'!$O$16),"")</f>
        <v/>
      </c>
      <c r="Q17" s="69" t="str">
        <f>IF(AND('Mapa final'!$Y$17="Alta",'Mapa final'!$AA$17="Menor"),CONCATENATE("R2C",'Mapa final'!$O$17),"")</f>
        <v/>
      </c>
      <c r="R17" s="69" t="str">
        <f>IF(AND('Mapa final'!$Y$18="Alta",'Mapa final'!$AA$18="Menor"),CONCATENATE("R2C",'Mapa final'!$O$18),"")</f>
        <v/>
      </c>
      <c r="S17" s="69" t="str">
        <f>IF(AND('Mapa final'!$Y$19="Alta",'Mapa final'!$AA$19="Menor"),CONCATENATE("R2C",'Mapa final'!$O$19),"")</f>
        <v/>
      </c>
      <c r="T17" s="69" t="str">
        <f>IF(AND('Mapa final'!$Y$20="Alta",'Mapa final'!$AA$20="Menor"),CONCATENATE("R2C",'Mapa final'!$O$20),"")</f>
        <v/>
      </c>
      <c r="U17" s="70" t="str">
        <f>IF(AND('Mapa final'!$Y$21="Alta",'Mapa final'!$AA$21="Menor"),CONCATENATE("R2C",'Mapa final'!$O$21),"")</f>
        <v/>
      </c>
      <c r="V17" s="52" t="str">
        <f ca="1">IF(AND('Mapa final'!$Y$16="Alta",'Mapa final'!$AA$16="Moderado"),CONCATENATE("R2C",'Mapa final'!$O$16),"")</f>
        <v/>
      </c>
      <c r="W17" s="53" t="str">
        <f>IF(AND('Mapa final'!$Y$17="Alta",'Mapa final'!$AA$17="Moderado"),CONCATENATE("R2C",'Mapa final'!$O$17),"")</f>
        <v/>
      </c>
      <c r="X17" s="53" t="str">
        <f>IF(AND('Mapa final'!$Y$18="Alta",'Mapa final'!$AA$18="Moderado"),CONCATENATE("R2C",'Mapa final'!$O$18),"")</f>
        <v/>
      </c>
      <c r="Y17" s="53" t="str">
        <f>IF(AND('Mapa final'!$Y$19="Alta",'Mapa final'!$AA$19="Moderado"),CONCATENATE("R2C",'Mapa final'!$O$19),"")</f>
        <v/>
      </c>
      <c r="Z17" s="53" t="str">
        <f>IF(AND('Mapa final'!$Y$20="Alta",'Mapa final'!$AA$20="Moderado"),CONCATENATE("R2C",'Mapa final'!$O$20),"")</f>
        <v/>
      </c>
      <c r="AA17" s="54" t="str">
        <f>IF(AND('Mapa final'!$Y$21="Alta",'Mapa final'!$AA$21="Moderado"),CONCATENATE("R2C",'Mapa final'!$O$21),"")</f>
        <v/>
      </c>
      <c r="AB17" s="52" t="str">
        <f ca="1">IF(AND('Mapa final'!$Y$16="Alta",'Mapa final'!$AA$16="Mayor"),CONCATENATE("R2C",'Mapa final'!$O$16),"")</f>
        <v/>
      </c>
      <c r="AC17" s="53" t="str">
        <f>IF(AND('Mapa final'!$Y$17="Alta",'Mapa final'!$AA$17="Mayor"),CONCATENATE("R2C",'Mapa final'!$O$17),"")</f>
        <v/>
      </c>
      <c r="AD17" s="53" t="str">
        <f>IF(AND('Mapa final'!$Y$18="Alta",'Mapa final'!$AA$18="Mayor"),CONCATENATE("R2C",'Mapa final'!$O$18),"")</f>
        <v/>
      </c>
      <c r="AE17" s="53" t="str">
        <f>IF(AND('Mapa final'!$Y$19="Alta",'Mapa final'!$AA$19="Mayor"),CONCATENATE("R2C",'Mapa final'!$O$19),"")</f>
        <v/>
      </c>
      <c r="AF17" s="53" t="str">
        <f>IF(AND('Mapa final'!$Y$20="Alta",'Mapa final'!$AA$20="Mayor"),CONCATENATE("R2C",'Mapa final'!$O$20),"")</f>
        <v/>
      </c>
      <c r="AG17" s="54" t="str">
        <f>IF(AND('Mapa final'!$Y$21="Alta",'Mapa final'!$AA$21="Mayor"),CONCATENATE("R2C",'Mapa final'!$O$21),"")</f>
        <v/>
      </c>
      <c r="AH17" s="55" t="str">
        <f ca="1">IF(AND('Mapa final'!$Y$16="Alta",'Mapa final'!$AA$16="Catastrófico"),CONCATENATE("R2C",'Mapa final'!$O$16),"")</f>
        <v/>
      </c>
      <c r="AI17" s="56" t="str">
        <f>IF(AND('Mapa final'!$Y$17="Alta",'Mapa final'!$AA$17="Catastrófico"),CONCATENATE("R2C",'Mapa final'!$O$17),"")</f>
        <v/>
      </c>
      <c r="AJ17" s="56" t="str">
        <f>IF(AND('Mapa final'!$Y$18="Alta",'Mapa final'!$AA$18="Catastrófico"),CONCATENATE("R2C",'Mapa final'!$O$18),"")</f>
        <v/>
      </c>
      <c r="AK17" s="56" t="str">
        <f>IF(AND('Mapa final'!$Y$19="Alta",'Mapa final'!$AA$19="Catastrófico"),CONCATENATE("R2C",'Mapa final'!$O$19),"")</f>
        <v/>
      </c>
      <c r="AL17" s="56" t="str">
        <f>IF(AND('Mapa final'!$Y$20="Alta",'Mapa final'!$AA$20="Catastrófico"),CONCATENATE("R2C",'Mapa final'!$O$20),"")</f>
        <v/>
      </c>
      <c r="AM17" s="57" t="str">
        <f>IF(AND('Mapa final'!$Y$21="Alta",'Mapa final'!$AA$21="Catastrófico"),CONCATENATE("R2C",'Mapa final'!$O$21),"")</f>
        <v/>
      </c>
      <c r="AN17" s="84"/>
      <c r="AO17" s="329"/>
      <c r="AP17" s="330"/>
      <c r="AQ17" s="330"/>
      <c r="AR17" s="330"/>
      <c r="AS17" s="330"/>
      <c r="AT17" s="331"/>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row>
    <row r="18" spans="1:76" ht="15" customHeight="1" x14ac:dyDescent="0.25">
      <c r="A18" s="84"/>
      <c r="B18" s="238"/>
      <c r="C18" s="238"/>
      <c r="D18" s="239"/>
      <c r="E18" s="339"/>
      <c r="F18" s="340"/>
      <c r="G18" s="340"/>
      <c r="H18" s="340"/>
      <c r="I18" s="338"/>
      <c r="J18" s="68" t="str">
        <f ca="1">IF(AND('Mapa final'!$Y$22="Alta",'Mapa final'!$AA$22="Leve"),CONCATENATE("R3C",'Mapa final'!$O$22),"")</f>
        <v/>
      </c>
      <c r="K18" s="69" t="str">
        <f>IF(AND('Mapa final'!$Y$23="Alta",'Mapa final'!$AA$23="Leve"),CONCATENATE("R3C",'Mapa final'!$O$23),"")</f>
        <v/>
      </c>
      <c r="L18" s="69" t="str">
        <f>IF(AND('Mapa final'!$Y$24="Alta",'Mapa final'!$AA$24="Leve"),CONCATENATE("R3C",'Mapa final'!$O$24),"")</f>
        <v/>
      </c>
      <c r="M18" s="69" t="str">
        <f>IF(AND('Mapa final'!$Y$25="Alta",'Mapa final'!$AA$25="Leve"),CONCATENATE("R3C",'Mapa final'!$O$25),"")</f>
        <v/>
      </c>
      <c r="N18" s="69" t="str">
        <f>IF(AND('Mapa final'!$Y$26="Alta",'Mapa final'!$AA$26="Leve"),CONCATENATE("R3C",'Mapa final'!$O$26),"")</f>
        <v/>
      </c>
      <c r="O18" s="70" t="str">
        <f>IF(AND('Mapa final'!$Y$27="Alta",'Mapa final'!$AA$27="Leve"),CONCATENATE("R3C",'Mapa final'!$O$27),"")</f>
        <v/>
      </c>
      <c r="P18" s="68" t="str">
        <f ca="1">IF(AND('Mapa final'!$Y$22="Alta",'Mapa final'!$AA$22="Menor"),CONCATENATE("R3C",'Mapa final'!$O$22),"")</f>
        <v/>
      </c>
      <c r="Q18" s="69" t="str">
        <f>IF(AND('Mapa final'!$Y$23="Alta",'Mapa final'!$AA$23="Menor"),CONCATENATE("R3C",'Mapa final'!$O$23),"")</f>
        <v/>
      </c>
      <c r="R18" s="69" t="str">
        <f>IF(AND('Mapa final'!$Y$24="Alta",'Mapa final'!$AA$24="Menor"),CONCATENATE("R3C",'Mapa final'!$O$24),"")</f>
        <v/>
      </c>
      <c r="S18" s="69" t="str">
        <f>IF(AND('Mapa final'!$Y$25="Alta",'Mapa final'!$AA$25="Menor"),CONCATENATE("R3C",'Mapa final'!$O$25),"")</f>
        <v/>
      </c>
      <c r="T18" s="69" t="str">
        <f>IF(AND('Mapa final'!$Y$26="Alta",'Mapa final'!$AA$26="Menor"),CONCATENATE("R3C",'Mapa final'!$O$26),"")</f>
        <v/>
      </c>
      <c r="U18" s="70" t="str">
        <f>IF(AND('Mapa final'!$Y$27="Alta",'Mapa final'!$AA$27="Menor"),CONCATENATE("R3C",'Mapa final'!$O$27),"")</f>
        <v/>
      </c>
      <c r="V18" s="52" t="str">
        <f ca="1">IF(AND('Mapa final'!$Y$22="Alta",'Mapa final'!$AA$22="Moderado"),CONCATENATE("R3C",'Mapa final'!$O$22),"")</f>
        <v/>
      </c>
      <c r="W18" s="53" t="str">
        <f>IF(AND('Mapa final'!$Y$23="Alta",'Mapa final'!$AA$23="Moderado"),CONCATENATE("R3C",'Mapa final'!$O$23),"")</f>
        <v/>
      </c>
      <c r="X18" s="53" t="str">
        <f>IF(AND('Mapa final'!$Y$24="Alta",'Mapa final'!$AA$24="Moderado"),CONCATENATE("R3C",'Mapa final'!$O$24),"")</f>
        <v/>
      </c>
      <c r="Y18" s="53" t="str">
        <f>IF(AND('Mapa final'!$Y$25="Alta",'Mapa final'!$AA$25="Moderado"),CONCATENATE("R3C",'Mapa final'!$O$25),"")</f>
        <v/>
      </c>
      <c r="Z18" s="53" t="str">
        <f>IF(AND('Mapa final'!$Y$26="Alta",'Mapa final'!$AA$26="Moderado"),CONCATENATE("R3C",'Mapa final'!$O$26),"")</f>
        <v/>
      </c>
      <c r="AA18" s="54" t="str">
        <f>IF(AND('Mapa final'!$Y$27="Alta",'Mapa final'!$AA$27="Moderado"),CONCATENATE("R3C",'Mapa final'!$O$27),"")</f>
        <v/>
      </c>
      <c r="AB18" s="52" t="str">
        <f ca="1">IF(AND('Mapa final'!$Y$22="Alta",'Mapa final'!$AA$22="Mayor"),CONCATENATE("R3C",'Mapa final'!$O$22),"")</f>
        <v/>
      </c>
      <c r="AC18" s="53" t="str">
        <f>IF(AND('Mapa final'!$Y$23="Alta",'Mapa final'!$AA$23="Mayor"),CONCATENATE("R3C",'Mapa final'!$O$23),"")</f>
        <v/>
      </c>
      <c r="AD18" s="53" t="str">
        <f>IF(AND('Mapa final'!$Y$24="Alta",'Mapa final'!$AA$24="Mayor"),CONCATENATE("R3C",'Mapa final'!$O$24),"")</f>
        <v/>
      </c>
      <c r="AE18" s="53" t="str">
        <f>IF(AND('Mapa final'!$Y$25="Alta",'Mapa final'!$AA$25="Mayor"),CONCATENATE("R3C",'Mapa final'!$O$25),"")</f>
        <v/>
      </c>
      <c r="AF18" s="53" t="str">
        <f>IF(AND('Mapa final'!$Y$26="Alta",'Mapa final'!$AA$26="Mayor"),CONCATENATE("R3C",'Mapa final'!$O$26),"")</f>
        <v/>
      </c>
      <c r="AG18" s="54" t="str">
        <f>IF(AND('Mapa final'!$Y$27="Alta",'Mapa final'!$AA$27="Mayor"),CONCATENATE("R3C",'Mapa final'!$O$27),"")</f>
        <v/>
      </c>
      <c r="AH18" s="55" t="str">
        <f ca="1">IF(AND('Mapa final'!$Y$22="Alta",'Mapa final'!$AA$22="Catastrófico"),CONCATENATE("R3C",'Mapa final'!$O$22),"")</f>
        <v/>
      </c>
      <c r="AI18" s="56" t="str">
        <f>IF(AND('Mapa final'!$Y$23="Alta",'Mapa final'!$AA$23="Catastrófico"),CONCATENATE("R3C",'Mapa final'!$O$23),"")</f>
        <v/>
      </c>
      <c r="AJ18" s="56" t="str">
        <f>IF(AND('Mapa final'!$Y$24="Alta",'Mapa final'!$AA$24="Catastrófico"),CONCATENATE("R3C",'Mapa final'!$O$24),"")</f>
        <v/>
      </c>
      <c r="AK18" s="56" t="str">
        <f>IF(AND('Mapa final'!$Y$25="Alta",'Mapa final'!$AA$25="Catastrófico"),CONCATENATE("R3C",'Mapa final'!$O$25),"")</f>
        <v/>
      </c>
      <c r="AL18" s="56" t="str">
        <f>IF(AND('Mapa final'!$Y$26="Alta",'Mapa final'!$AA$26="Catastrófico"),CONCATENATE("R3C",'Mapa final'!$O$26),"")</f>
        <v/>
      </c>
      <c r="AM18" s="57" t="str">
        <f>IF(AND('Mapa final'!$Y$27="Alta",'Mapa final'!$AA$27="Catastrófico"),CONCATENATE("R3C",'Mapa final'!$O$27),"")</f>
        <v/>
      </c>
      <c r="AN18" s="84"/>
      <c r="AO18" s="329"/>
      <c r="AP18" s="330"/>
      <c r="AQ18" s="330"/>
      <c r="AR18" s="330"/>
      <c r="AS18" s="330"/>
      <c r="AT18" s="331"/>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row>
    <row r="19" spans="1:76" ht="15" customHeight="1" x14ac:dyDescent="0.25">
      <c r="A19" s="84"/>
      <c r="B19" s="238"/>
      <c r="C19" s="238"/>
      <c r="D19" s="239"/>
      <c r="E19" s="339"/>
      <c r="F19" s="340"/>
      <c r="G19" s="340"/>
      <c r="H19" s="340"/>
      <c r="I19" s="338"/>
      <c r="J19" s="68" t="str">
        <f>IF(AND('Mapa final'!$Y$28="Alta",'Mapa final'!$AA$28="Leve"),CONCATENATE("R4C",'Mapa final'!$O$28),"")</f>
        <v/>
      </c>
      <c r="K19" s="69" t="str">
        <f>IF(AND('Mapa final'!$Y$29="Alta",'Mapa final'!$AA$29="Leve"),CONCATENATE("R4C",'Mapa final'!$O$29),"")</f>
        <v/>
      </c>
      <c r="L19" s="69" t="str">
        <f>IF(AND('Mapa final'!$Y$30="Alta",'Mapa final'!$AA$30="Leve"),CONCATENATE("R4C",'Mapa final'!$O$30),"")</f>
        <v/>
      </c>
      <c r="M19" s="69" t="str">
        <f>IF(AND('Mapa final'!$Y$31="Alta",'Mapa final'!$AA$31="Leve"),CONCATENATE("R4C",'Mapa final'!$O$31),"")</f>
        <v/>
      </c>
      <c r="N19" s="69" t="str">
        <f>IF(AND('Mapa final'!$Y$32="Alta",'Mapa final'!$AA$32="Leve"),CONCATENATE("R4C",'Mapa final'!$O$32),"")</f>
        <v/>
      </c>
      <c r="O19" s="70" t="str">
        <f>IF(AND('Mapa final'!$Y$33="Alta",'Mapa final'!$AA$33="Leve"),CONCATENATE("R4C",'Mapa final'!$O$33),"")</f>
        <v/>
      </c>
      <c r="P19" s="68" t="str">
        <f>IF(AND('Mapa final'!$Y$28="Alta",'Mapa final'!$AA$28="Menor"),CONCATENATE("R4C",'Mapa final'!$O$28),"")</f>
        <v/>
      </c>
      <c r="Q19" s="69" t="str">
        <f>IF(AND('Mapa final'!$Y$29="Alta",'Mapa final'!$AA$29="Menor"),CONCATENATE("R4C",'Mapa final'!$O$29),"")</f>
        <v/>
      </c>
      <c r="R19" s="69" t="str">
        <f>IF(AND('Mapa final'!$Y$30="Alta",'Mapa final'!$AA$30="Menor"),CONCATENATE("R4C",'Mapa final'!$O$30),"")</f>
        <v/>
      </c>
      <c r="S19" s="69" t="str">
        <f>IF(AND('Mapa final'!$Y$31="Alta",'Mapa final'!$AA$31="Menor"),CONCATENATE("R4C",'Mapa final'!$O$31),"")</f>
        <v/>
      </c>
      <c r="T19" s="69" t="str">
        <f>IF(AND('Mapa final'!$Y$32="Alta",'Mapa final'!$AA$32="Menor"),CONCATENATE("R4C",'Mapa final'!$O$32),"")</f>
        <v/>
      </c>
      <c r="U19" s="70" t="str">
        <f>IF(AND('Mapa final'!$Y$33="Alta",'Mapa final'!$AA$33="Menor"),CONCATENATE("R4C",'Mapa final'!$O$33),"")</f>
        <v/>
      </c>
      <c r="V19" s="52" t="str">
        <f>IF(AND('Mapa final'!$Y$28="Alta",'Mapa final'!$AA$28="Moderado"),CONCATENATE("R4C",'Mapa final'!$O$28),"")</f>
        <v/>
      </c>
      <c r="W19" s="53" t="str">
        <f>IF(AND('Mapa final'!$Y$29="Alta",'Mapa final'!$AA$29="Moderado"),CONCATENATE("R4C",'Mapa final'!$O$29),"")</f>
        <v/>
      </c>
      <c r="X19" s="58" t="str">
        <f>IF(AND('Mapa final'!$Y$30="Alta",'Mapa final'!$AA$30="Moderado"),CONCATENATE("R4C",'Mapa final'!$O$30),"")</f>
        <v/>
      </c>
      <c r="Y19" s="58" t="str">
        <f>IF(AND('Mapa final'!$Y$31="Alta",'Mapa final'!$AA$31="Moderado"),CONCATENATE("R4C",'Mapa final'!$O$31),"")</f>
        <v/>
      </c>
      <c r="Z19" s="58" t="str">
        <f>IF(AND('Mapa final'!$Y$32="Alta",'Mapa final'!$AA$32="Moderado"),CONCATENATE("R4C",'Mapa final'!$O$32),"")</f>
        <v/>
      </c>
      <c r="AA19" s="54" t="str">
        <f>IF(AND('Mapa final'!$Y$33="Alta",'Mapa final'!$AA$33="Moderado"),CONCATENATE("R4C",'Mapa final'!$O$33),"")</f>
        <v/>
      </c>
      <c r="AB19" s="52" t="str">
        <f>IF(AND('Mapa final'!$Y$28="Alta",'Mapa final'!$AA$28="Mayor"),CONCATENATE("R4C",'Mapa final'!$O$28),"")</f>
        <v/>
      </c>
      <c r="AC19" s="53" t="str">
        <f>IF(AND('Mapa final'!$Y$29="Alta",'Mapa final'!$AA$29="Mayor"),CONCATENATE("R4C",'Mapa final'!$O$29),"")</f>
        <v/>
      </c>
      <c r="AD19" s="58" t="str">
        <f>IF(AND('Mapa final'!$Y$30="Alta",'Mapa final'!$AA$30="Mayor"),CONCATENATE("R4C",'Mapa final'!$O$30),"")</f>
        <v/>
      </c>
      <c r="AE19" s="58" t="str">
        <f>IF(AND('Mapa final'!$Y$31="Alta",'Mapa final'!$AA$31="Mayor"),CONCATENATE("R4C",'Mapa final'!$O$31),"")</f>
        <v/>
      </c>
      <c r="AF19" s="58" t="str">
        <f>IF(AND('Mapa final'!$Y$32="Alta",'Mapa final'!$AA$32="Mayor"),CONCATENATE("R4C",'Mapa final'!$O$32),"")</f>
        <v/>
      </c>
      <c r="AG19" s="54" t="str">
        <f>IF(AND('Mapa final'!$Y$33="Alta",'Mapa final'!$AA$33="Mayor"),CONCATENATE("R4C",'Mapa final'!$O$33),"")</f>
        <v/>
      </c>
      <c r="AH19" s="55" t="str">
        <f>IF(AND('Mapa final'!$Y$28="Alta",'Mapa final'!$AA$28="Catastrófico"),CONCATENATE("R4C",'Mapa final'!$O$28),"")</f>
        <v/>
      </c>
      <c r="AI19" s="56" t="str">
        <f>IF(AND('Mapa final'!$Y$29="Alta",'Mapa final'!$AA$29="Catastrófico"),CONCATENATE("R4C",'Mapa final'!$O$29),"")</f>
        <v/>
      </c>
      <c r="AJ19" s="56" t="str">
        <f>IF(AND('Mapa final'!$Y$30="Alta",'Mapa final'!$AA$30="Catastrófico"),CONCATENATE("R4C",'Mapa final'!$O$30),"")</f>
        <v/>
      </c>
      <c r="AK19" s="56" t="str">
        <f>IF(AND('Mapa final'!$Y$31="Alta",'Mapa final'!$AA$31="Catastrófico"),CONCATENATE("R4C",'Mapa final'!$O$31),"")</f>
        <v/>
      </c>
      <c r="AL19" s="56" t="str">
        <f>IF(AND('Mapa final'!$Y$32="Alta",'Mapa final'!$AA$32="Catastrófico"),CONCATENATE("R4C",'Mapa final'!$O$32),"")</f>
        <v/>
      </c>
      <c r="AM19" s="57" t="str">
        <f>IF(AND('Mapa final'!$Y$33="Alta",'Mapa final'!$AA$33="Catastrófico"),CONCATENATE("R4C",'Mapa final'!$O$33),"")</f>
        <v/>
      </c>
      <c r="AN19" s="84"/>
      <c r="AO19" s="329"/>
      <c r="AP19" s="330"/>
      <c r="AQ19" s="330"/>
      <c r="AR19" s="330"/>
      <c r="AS19" s="330"/>
      <c r="AT19" s="331"/>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row>
    <row r="20" spans="1:76" ht="15" customHeight="1" x14ac:dyDescent="0.25">
      <c r="A20" s="84"/>
      <c r="B20" s="238"/>
      <c r="C20" s="238"/>
      <c r="D20" s="239"/>
      <c r="E20" s="339"/>
      <c r="F20" s="340"/>
      <c r="G20" s="340"/>
      <c r="H20" s="340"/>
      <c r="I20" s="338"/>
      <c r="J20" s="68" t="str">
        <f>IF(AND('Mapa final'!$Y$34="Alta",'Mapa final'!$AA$34="Leve"),CONCATENATE("R5C",'Mapa final'!$O$34),"")</f>
        <v/>
      </c>
      <c r="K20" s="69" t="str">
        <f>IF(AND('Mapa final'!$Y$35="Alta",'Mapa final'!$AA$35="Leve"),CONCATENATE("R5C",'Mapa final'!$O$35),"")</f>
        <v/>
      </c>
      <c r="L20" s="69" t="str">
        <f>IF(AND('Mapa final'!$Y$36="Alta",'Mapa final'!$AA$36="Leve"),CONCATENATE("R5C",'Mapa final'!$O$36),"")</f>
        <v/>
      </c>
      <c r="M20" s="69" t="str">
        <f>IF(AND('Mapa final'!$Y$37="Alta",'Mapa final'!$AA$37="Leve"),CONCATENATE("R5C",'Mapa final'!$O$37),"")</f>
        <v/>
      </c>
      <c r="N20" s="69" t="str">
        <f>IF(AND('Mapa final'!$Y$38="Alta",'Mapa final'!$AA$38="Leve"),CONCATENATE("R5C",'Mapa final'!$O$38),"")</f>
        <v/>
      </c>
      <c r="O20" s="70" t="str">
        <f>IF(AND('Mapa final'!$Y$39="Alta",'Mapa final'!$AA$39="Leve"),CONCATENATE("R5C",'Mapa final'!$O$39),"")</f>
        <v/>
      </c>
      <c r="P20" s="68" t="str">
        <f>IF(AND('Mapa final'!$Y$34="Alta",'Mapa final'!$AA$34="Menor"),CONCATENATE("R5C",'Mapa final'!$O$34),"")</f>
        <v/>
      </c>
      <c r="Q20" s="69" t="str">
        <f>IF(AND('Mapa final'!$Y$35="Alta",'Mapa final'!$AA$35="Menor"),CONCATENATE("R5C",'Mapa final'!$O$35),"")</f>
        <v/>
      </c>
      <c r="R20" s="69" t="str">
        <f>IF(AND('Mapa final'!$Y$36="Alta",'Mapa final'!$AA$36="Menor"),CONCATENATE("R5C",'Mapa final'!$O$36),"")</f>
        <v/>
      </c>
      <c r="S20" s="69" t="str">
        <f>IF(AND('Mapa final'!$Y$37="Alta",'Mapa final'!$AA$37="Menor"),CONCATENATE("R5C",'Mapa final'!$O$37),"")</f>
        <v/>
      </c>
      <c r="T20" s="69" t="str">
        <f>IF(AND('Mapa final'!$Y$38="Alta",'Mapa final'!$AA$38="Menor"),CONCATENATE("R5C",'Mapa final'!$O$38),"")</f>
        <v/>
      </c>
      <c r="U20" s="70" t="str">
        <f>IF(AND('Mapa final'!$Y$39="Alta",'Mapa final'!$AA$39="Menor"),CONCATENATE("R5C",'Mapa final'!$O$39),"")</f>
        <v/>
      </c>
      <c r="V20" s="52" t="str">
        <f>IF(AND('Mapa final'!$Y$34="Alta",'Mapa final'!$AA$34="Moderado"),CONCATENATE("R5C",'Mapa final'!$O$34),"")</f>
        <v/>
      </c>
      <c r="W20" s="53" t="str">
        <f>IF(AND('Mapa final'!$Y$35="Alta",'Mapa final'!$AA$35="Moderado"),CONCATENATE("R5C",'Mapa final'!$O$35),"")</f>
        <v/>
      </c>
      <c r="X20" s="58" t="str">
        <f>IF(AND('Mapa final'!$Y$36="Alta",'Mapa final'!$AA$36="Moderado"),CONCATENATE("R5C",'Mapa final'!$O$36),"")</f>
        <v/>
      </c>
      <c r="Y20" s="58" t="str">
        <f>IF(AND('Mapa final'!$Y$37="Alta",'Mapa final'!$AA$37="Moderado"),CONCATENATE("R5C",'Mapa final'!$O$37),"")</f>
        <v/>
      </c>
      <c r="Z20" s="58" t="str">
        <f>IF(AND('Mapa final'!$Y$38="Alta",'Mapa final'!$AA$38="Moderado"),CONCATENATE("R5C",'Mapa final'!$O$38),"")</f>
        <v/>
      </c>
      <c r="AA20" s="54" t="str">
        <f>IF(AND('Mapa final'!$Y$39="Alta",'Mapa final'!$AA$39="Moderado"),CONCATENATE("R5C",'Mapa final'!$O$39),"")</f>
        <v/>
      </c>
      <c r="AB20" s="52" t="str">
        <f>IF(AND('Mapa final'!$Y$34="Alta",'Mapa final'!$AA$34="Mayor"),CONCATENATE("R5C",'Mapa final'!$O$34),"")</f>
        <v/>
      </c>
      <c r="AC20" s="53" t="str">
        <f>IF(AND('Mapa final'!$Y$35="Alta",'Mapa final'!$AA$35="Mayor"),CONCATENATE("R5C",'Mapa final'!$O$35),"")</f>
        <v/>
      </c>
      <c r="AD20" s="58" t="str">
        <f>IF(AND('Mapa final'!$Y$36="Alta",'Mapa final'!$AA$36="Mayor"),CONCATENATE("R5C",'Mapa final'!$O$36),"")</f>
        <v/>
      </c>
      <c r="AE20" s="58" t="str">
        <f>IF(AND('Mapa final'!$Y$37="Alta",'Mapa final'!$AA$37="Mayor"),CONCATENATE("R5C",'Mapa final'!$O$37),"")</f>
        <v/>
      </c>
      <c r="AF20" s="58" t="str">
        <f>IF(AND('Mapa final'!$Y$38="Alta",'Mapa final'!$AA$38="Mayor"),CONCATENATE("R5C",'Mapa final'!$O$38),"")</f>
        <v/>
      </c>
      <c r="AG20" s="54" t="str">
        <f>IF(AND('Mapa final'!$Y$39="Alta",'Mapa final'!$AA$39="Mayor"),CONCATENATE("R5C",'Mapa final'!$O$39),"")</f>
        <v/>
      </c>
      <c r="AH20" s="55" t="str">
        <f>IF(AND('Mapa final'!$Y$34="Alta",'Mapa final'!$AA$34="Catastrófico"),CONCATENATE("R5C",'Mapa final'!$O$34),"")</f>
        <v/>
      </c>
      <c r="AI20" s="56" t="str">
        <f>IF(AND('Mapa final'!$Y$35="Alta",'Mapa final'!$AA$35="Catastrófico"),CONCATENATE("R5C",'Mapa final'!$O$35),"")</f>
        <v/>
      </c>
      <c r="AJ20" s="56" t="str">
        <f>IF(AND('Mapa final'!$Y$36="Alta",'Mapa final'!$AA$36="Catastrófico"),CONCATENATE("R5C",'Mapa final'!$O$36),"")</f>
        <v/>
      </c>
      <c r="AK20" s="56" t="str">
        <f>IF(AND('Mapa final'!$Y$37="Alta",'Mapa final'!$AA$37="Catastrófico"),CONCATENATE("R5C",'Mapa final'!$O$37),"")</f>
        <v/>
      </c>
      <c r="AL20" s="56" t="str">
        <f>IF(AND('Mapa final'!$Y$38="Alta",'Mapa final'!$AA$38="Catastrófico"),CONCATENATE("R5C",'Mapa final'!$O$38),"")</f>
        <v/>
      </c>
      <c r="AM20" s="57" t="str">
        <f>IF(AND('Mapa final'!$Y$39="Alta",'Mapa final'!$AA$39="Catastrófico"),CONCATENATE("R5C",'Mapa final'!$O$39),"")</f>
        <v/>
      </c>
      <c r="AN20" s="84"/>
      <c r="AO20" s="329"/>
      <c r="AP20" s="330"/>
      <c r="AQ20" s="330"/>
      <c r="AR20" s="330"/>
      <c r="AS20" s="330"/>
      <c r="AT20" s="331"/>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row>
    <row r="21" spans="1:76" ht="15" customHeight="1" x14ac:dyDescent="0.25">
      <c r="A21" s="84"/>
      <c r="B21" s="238"/>
      <c r="C21" s="238"/>
      <c r="D21" s="239"/>
      <c r="E21" s="339"/>
      <c r="F21" s="340"/>
      <c r="G21" s="340"/>
      <c r="H21" s="340"/>
      <c r="I21" s="338"/>
      <c r="J21" s="68" t="str">
        <f>IF(AND('Mapa final'!$Y$40="Alta",'Mapa final'!$AA$40="Leve"),CONCATENATE("R6C",'Mapa final'!$O$40),"")</f>
        <v/>
      </c>
      <c r="K21" s="69" t="str">
        <f>IF(AND('Mapa final'!$Y$41="Alta",'Mapa final'!$AA$41="Leve"),CONCATENATE("R6C",'Mapa final'!$O$41),"")</f>
        <v/>
      </c>
      <c r="L21" s="69" t="str">
        <f>IF(AND('Mapa final'!$Y$42="Alta",'Mapa final'!$AA$42="Leve"),CONCATENATE("R6C",'Mapa final'!$O$42),"")</f>
        <v/>
      </c>
      <c r="M21" s="69" t="str">
        <f>IF(AND('Mapa final'!$Y$43="Alta",'Mapa final'!$AA$43="Leve"),CONCATENATE("R6C",'Mapa final'!$O$43),"")</f>
        <v/>
      </c>
      <c r="N21" s="69" t="str">
        <f>IF(AND('Mapa final'!$Y$44="Alta",'Mapa final'!$AA$44="Leve"),CONCATENATE("R6C",'Mapa final'!$O$44),"")</f>
        <v/>
      </c>
      <c r="O21" s="70" t="str">
        <f>IF(AND('Mapa final'!$Y$45="Alta",'Mapa final'!$AA$45="Leve"),CONCATENATE("R6C",'Mapa final'!$O$45),"")</f>
        <v/>
      </c>
      <c r="P21" s="68" t="str">
        <f>IF(AND('Mapa final'!$Y$40="Alta",'Mapa final'!$AA$40="Menor"),CONCATENATE("R6C",'Mapa final'!$O$40),"")</f>
        <v/>
      </c>
      <c r="Q21" s="69" t="str">
        <f>IF(AND('Mapa final'!$Y$41="Alta",'Mapa final'!$AA$41="Menor"),CONCATENATE("R6C",'Mapa final'!$O$41),"")</f>
        <v/>
      </c>
      <c r="R21" s="69" t="str">
        <f>IF(AND('Mapa final'!$Y$42="Alta",'Mapa final'!$AA$42="Menor"),CONCATENATE("R6C",'Mapa final'!$O$42),"")</f>
        <v/>
      </c>
      <c r="S21" s="69" t="str">
        <f>IF(AND('Mapa final'!$Y$43="Alta",'Mapa final'!$AA$43="Menor"),CONCATENATE("R6C",'Mapa final'!$O$43),"")</f>
        <v/>
      </c>
      <c r="T21" s="69" t="str">
        <f>IF(AND('Mapa final'!$Y$44="Alta",'Mapa final'!$AA$44="Menor"),CONCATENATE("R6C",'Mapa final'!$O$44),"")</f>
        <v/>
      </c>
      <c r="U21" s="70" t="str">
        <f>IF(AND('Mapa final'!$Y$45="Alta",'Mapa final'!$AA$45="Menor"),CONCATENATE("R6C",'Mapa final'!$O$45),"")</f>
        <v/>
      </c>
      <c r="V21" s="52" t="str">
        <f>IF(AND('Mapa final'!$Y$40="Alta",'Mapa final'!$AA$40="Moderado"),CONCATENATE("R6C",'Mapa final'!$O$40),"")</f>
        <v/>
      </c>
      <c r="W21" s="53" t="str">
        <f>IF(AND('Mapa final'!$Y$41="Alta",'Mapa final'!$AA$41="Moderado"),CONCATENATE("R6C",'Mapa final'!$O$41),"")</f>
        <v/>
      </c>
      <c r="X21" s="58" t="str">
        <f>IF(AND('Mapa final'!$Y$42="Alta",'Mapa final'!$AA$42="Moderado"),CONCATENATE("R6C",'Mapa final'!$O$42),"")</f>
        <v/>
      </c>
      <c r="Y21" s="58" t="str">
        <f>IF(AND('Mapa final'!$Y$43="Alta",'Mapa final'!$AA$43="Moderado"),CONCATENATE("R6C",'Mapa final'!$O$43),"")</f>
        <v/>
      </c>
      <c r="Z21" s="58" t="str">
        <f>IF(AND('Mapa final'!$Y$44="Alta",'Mapa final'!$AA$44="Moderado"),CONCATENATE("R6C",'Mapa final'!$O$44),"")</f>
        <v/>
      </c>
      <c r="AA21" s="54" t="str">
        <f>IF(AND('Mapa final'!$Y$45="Alta",'Mapa final'!$AA$45="Moderado"),CONCATENATE("R6C",'Mapa final'!$O$45),"")</f>
        <v/>
      </c>
      <c r="AB21" s="52" t="str">
        <f>IF(AND('Mapa final'!$Y$40="Alta",'Mapa final'!$AA$40="Mayor"),CONCATENATE("R6C",'Mapa final'!$O$40),"")</f>
        <v/>
      </c>
      <c r="AC21" s="53" t="str">
        <f>IF(AND('Mapa final'!$Y$41="Alta",'Mapa final'!$AA$41="Mayor"),CONCATENATE("R6C",'Mapa final'!$O$41),"")</f>
        <v/>
      </c>
      <c r="AD21" s="58" t="str">
        <f>IF(AND('Mapa final'!$Y$42="Alta",'Mapa final'!$AA$42="Mayor"),CONCATENATE("R6C",'Mapa final'!$O$42),"")</f>
        <v/>
      </c>
      <c r="AE21" s="58" t="str">
        <f>IF(AND('Mapa final'!$Y$43="Alta",'Mapa final'!$AA$43="Mayor"),CONCATENATE("R6C",'Mapa final'!$O$43),"")</f>
        <v/>
      </c>
      <c r="AF21" s="58" t="str">
        <f>IF(AND('Mapa final'!$Y$44="Alta",'Mapa final'!$AA$44="Mayor"),CONCATENATE("R6C",'Mapa final'!$O$44),"")</f>
        <v/>
      </c>
      <c r="AG21" s="54" t="str">
        <f>IF(AND('Mapa final'!$Y$45="Alta",'Mapa final'!$AA$45="Mayor"),CONCATENATE("R6C",'Mapa final'!$O$45),"")</f>
        <v/>
      </c>
      <c r="AH21" s="55" t="str">
        <f>IF(AND('Mapa final'!$Y$40="Alta",'Mapa final'!$AA$40="Catastrófico"),CONCATENATE("R6C",'Mapa final'!$O$40),"")</f>
        <v/>
      </c>
      <c r="AI21" s="56" t="str">
        <f>IF(AND('Mapa final'!$Y$41="Alta",'Mapa final'!$AA$41="Catastrófico"),CONCATENATE("R6C",'Mapa final'!$O$41),"")</f>
        <v/>
      </c>
      <c r="AJ21" s="56" t="str">
        <f>IF(AND('Mapa final'!$Y$42="Alta",'Mapa final'!$AA$42="Catastrófico"),CONCATENATE("R6C",'Mapa final'!$O$42),"")</f>
        <v/>
      </c>
      <c r="AK21" s="56" t="str">
        <f>IF(AND('Mapa final'!$Y$43="Alta",'Mapa final'!$AA$43="Catastrófico"),CONCATENATE("R6C",'Mapa final'!$O$43),"")</f>
        <v/>
      </c>
      <c r="AL21" s="56" t="str">
        <f>IF(AND('Mapa final'!$Y$44="Alta",'Mapa final'!$AA$44="Catastrófico"),CONCATENATE("R6C",'Mapa final'!$O$44),"")</f>
        <v/>
      </c>
      <c r="AM21" s="57" t="str">
        <f>IF(AND('Mapa final'!$Y$45="Alta",'Mapa final'!$AA$45="Catastrófico"),CONCATENATE("R6C",'Mapa final'!$O$45),"")</f>
        <v/>
      </c>
      <c r="AN21" s="84"/>
      <c r="AO21" s="329"/>
      <c r="AP21" s="330"/>
      <c r="AQ21" s="330"/>
      <c r="AR21" s="330"/>
      <c r="AS21" s="330"/>
      <c r="AT21" s="331"/>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row>
    <row r="22" spans="1:76" ht="15" customHeight="1" x14ac:dyDescent="0.25">
      <c r="A22" s="84"/>
      <c r="B22" s="238"/>
      <c r="C22" s="238"/>
      <c r="D22" s="239"/>
      <c r="E22" s="339"/>
      <c r="F22" s="340"/>
      <c r="G22" s="340"/>
      <c r="H22" s="340"/>
      <c r="I22" s="338"/>
      <c r="J22" s="68" t="str">
        <f>IF(AND('Mapa final'!$Y$46="Alta",'Mapa final'!$AA$46="Leve"),CONCATENATE("R7C",'Mapa final'!$O$46),"")</f>
        <v/>
      </c>
      <c r="K22" s="69" t="str">
        <f>IF(AND('Mapa final'!$Y$47="Alta",'Mapa final'!$AA$47="Leve"),CONCATENATE("R7C",'Mapa final'!$O$47),"")</f>
        <v/>
      </c>
      <c r="L22" s="69" t="str">
        <f>IF(AND('Mapa final'!$Y$48="Alta",'Mapa final'!$AA$48="Leve"),CONCATENATE("R7C",'Mapa final'!$O$48),"")</f>
        <v/>
      </c>
      <c r="M22" s="69" t="str">
        <f>IF(AND('Mapa final'!$Y$49="Alta",'Mapa final'!$AA$49="Leve"),CONCATENATE("R7C",'Mapa final'!$O$49),"")</f>
        <v/>
      </c>
      <c r="N22" s="69" t="str">
        <f>IF(AND('Mapa final'!$Y$50="Alta",'Mapa final'!$AA$50="Leve"),CONCATENATE("R7C",'Mapa final'!$O$50),"")</f>
        <v/>
      </c>
      <c r="O22" s="70" t="str">
        <f>IF(AND('Mapa final'!$Y$51="Alta",'Mapa final'!$AA$51="Leve"),CONCATENATE("R7C",'Mapa final'!$O$51),"")</f>
        <v/>
      </c>
      <c r="P22" s="68" t="str">
        <f>IF(AND('Mapa final'!$Y$46="Alta",'Mapa final'!$AA$46="Menor"),CONCATENATE("R7C",'Mapa final'!$O$46),"")</f>
        <v/>
      </c>
      <c r="Q22" s="69" t="str">
        <f>IF(AND('Mapa final'!$Y$47="Alta",'Mapa final'!$AA$47="Menor"),CONCATENATE("R7C",'Mapa final'!$O$47),"")</f>
        <v/>
      </c>
      <c r="R22" s="69" t="str">
        <f>IF(AND('Mapa final'!$Y$48="Alta",'Mapa final'!$AA$48="Menor"),CONCATENATE("R7C",'Mapa final'!$O$48),"")</f>
        <v/>
      </c>
      <c r="S22" s="69" t="str">
        <f>IF(AND('Mapa final'!$Y$49="Alta",'Mapa final'!$AA$49="Menor"),CONCATENATE("R7C",'Mapa final'!$O$49),"")</f>
        <v/>
      </c>
      <c r="T22" s="69" t="str">
        <f>IF(AND('Mapa final'!$Y$50="Alta",'Mapa final'!$AA$50="Menor"),CONCATENATE("R7C",'Mapa final'!$O$50),"")</f>
        <v/>
      </c>
      <c r="U22" s="70" t="str">
        <f>IF(AND('Mapa final'!$Y$51="Alta",'Mapa final'!$AA$51="Menor"),CONCATENATE("R7C",'Mapa final'!$O$51),"")</f>
        <v/>
      </c>
      <c r="V22" s="52" t="str">
        <f>IF(AND('Mapa final'!$Y$46="Alta",'Mapa final'!$AA$46="Moderado"),CONCATENATE("R7C",'Mapa final'!$O$46),"")</f>
        <v/>
      </c>
      <c r="W22" s="53" t="str">
        <f>IF(AND('Mapa final'!$Y$47="Alta",'Mapa final'!$AA$47="Moderado"),CONCATENATE("R7C",'Mapa final'!$O$47),"")</f>
        <v/>
      </c>
      <c r="X22" s="58" t="str">
        <f>IF(AND('Mapa final'!$Y$48="Alta",'Mapa final'!$AA$48="Moderado"),CONCATENATE("R7C",'Mapa final'!$O$48),"")</f>
        <v/>
      </c>
      <c r="Y22" s="58" t="str">
        <f>IF(AND('Mapa final'!$Y$49="Alta",'Mapa final'!$AA$49="Moderado"),CONCATENATE("R7C",'Mapa final'!$O$49),"")</f>
        <v/>
      </c>
      <c r="Z22" s="58" t="str">
        <f>IF(AND('Mapa final'!$Y$50="Alta",'Mapa final'!$AA$50="Moderado"),CONCATENATE("R7C",'Mapa final'!$O$50),"")</f>
        <v/>
      </c>
      <c r="AA22" s="54" t="str">
        <f>IF(AND('Mapa final'!$Y$51="Alta",'Mapa final'!$AA$51="Moderado"),CONCATENATE("R7C",'Mapa final'!$O$51),"")</f>
        <v/>
      </c>
      <c r="AB22" s="52" t="str">
        <f>IF(AND('Mapa final'!$Y$46="Alta",'Mapa final'!$AA$46="Mayor"),CONCATENATE("R7C",'Mapa final'!$O$46),"")</f>
        <v/>
      </c>
      <c r="AC22" s="53" t="str">
        <f>IF(AND('Mapa final'!$Y$47="Alta",'Mapa final'!$AA$47="Mayor"),CONCATENATE("R7C",'Mapa final'!$O$47),"")</f>
        <v/>
      </c>
      <c r="AD22" s="58" t="str">
        <f>IF(AND('Mapa final'!$Y$48="Alta",'Mapa final'!$AA$48="Mayor"),CONCATENATE("R7C",'Mapa final'!$O$48),"")</f>
        <v/>
      </c>
      <c r="AE22" s="58" t="str">
        <f>IF(AND('Mapa final'!$Y$49="Alta",'Mapa final'!$AA$49="Mayor"),CONCATENATE("R7C",'Mapa final'!$O$49),"")</f>
        <v/>
      </c>
      <c r="AF22" s="58" t="str">
        <f>IF(AND('Mapa final'!$Y$50="Alta",'Mapa final'!$AA$50="Mayor"),CONCATENATE("R7C",'Mapa final'!$O$50),"")</f>
        <v/>
      </c>
      <c r="AG22" s="54" t="str">
        <f>IF(AND('Mapa final'!$Y$51="Alta",'Mapa final'!$AA$51="Mayor"),CONCATENATE("R7C",'Mapa final'!$O$51),"")</f>
        <v/>
      </c>
      <c r="AH22" s="55" t="str">
        <f>IF(AND('Mapa final'!$Y$46="Alta",'Mapa final'!$AA$46="Catastrófico"),CONCATENATE("R7C",'Mapa final'!$O$46),"")</f>
        <v/>
      </c>
      <c r="AI22" s="56" t="str">
        <f>IF(AND('Mapa final'!$Y$47="Alta",'Mapa final'!$AA$47="Catastrófico"),CONCATENATE("R7C",'Mapa final'!$O$47),"")</f>
        <v/>
      </c>
      <c r="AJ22" s="56" t="str">
        <f>IF(AND('Mapa final'!$Y$48="Alta",'Mapa final'!$AA$48="Catastrófico"),CONCATENATE("R7C",'Mapa final'!$O$48),"")</f>
        <v/>
      </c>
      <c r="AK22" s="56" t="str">
        <f>IF(AND('Mapa final'!$Y$49="Alta",'Mapa final'!$AA$49="Catastrófico"),CONCATENATE("R7C",'Mapa final'!$O$49),"")</f>
        <v/>
      </c>
      <c r="AL22" s="56" t="str">
        <f>IF(AND('Mapa final'!$Y$50="Alta",'Mapa final'!$AA$50="Catastrófico"),CONCATENATE("R7C",'Mapa final'!$O$50),"")</f>
        <v/>
      </c>
      <c r="AM22" s="57" t="str">
        <f>IF(AND('Mapa final'!$Y$51="Alta",'Mapa final'!$AA$51="Catastrófico"),CONCATENATE("R7C",'Mapa final'!$O$51),"")</f>
        <v/>
      </c>
      <c r="AN22" s="84"/>
      <c r="AO22" s="329"/>
      <c r="AP22" s="330"/>
      <c r="AQ22" s="330"/>
      <c r="AR22" s="330"/>
      <c r="AS22" s="330"/>
      <c r="AT22" s="331"/>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row>
    <row r="23" spans="1:76" ht="15" customHeight="1" x14ac:dyDescent="0.25">
      <c r="A23" s="84"/>
      <c r="B23" s="238"/>
      <c r="C23" s="238"/>
      <c r="D23" s="239"/>
      <c r="E23" s="339"/>
      <c r="F23" s="340"/>
      <c r="G23" s="340"/>
      <c r="H23" s="340"/>
      <c r="I23" s="338"/>
      <c r="J23" s="68" t="str">
        <f>IF(AND('Mapa final'!$Y$52="Alta",'Mapa final'!$AA$52="Leve"),CONCATENATE("R8C",'Mapa final'!$O$52),"")</f>
        <v/>
      </c>
      <c r="K23" s="69" t="str">
        <f>IF(AND('Mapa final'!$Y$53="Alta",'Mapa final'!$AA$53="Leve"),CONCATENATE("R8C",'Mapa final'!$O$53),"")</f>
        <v/>
      </c>
      <c r="L23" s="69" t="str">
        <f>IF(AND('Mapa final'!$Y$54="Alta",'Mapa final'!$AA$54="Leve"),CONCATENATE("R8C",'Mapa final'!$O$54),"")</f>
        <v/>
      </c>
      <c r="M23" s="69" t="str">
        <f>IF(AND('Mapa final'!$Y$55="Alta",'Mapa final'!$AA$55="Leve"),CONCATENATE("R8C",'Mapa final'!$O$55),"")</f>
        <v/>
      </c>
      <c r="N23" s="69" t="str">
        <f>IF(AND('Mapa final'!$Y$56="Alta",'Mapa final'!$AA$56="Leve"),CONCATENATE("R8C",'Mapa final'!$O$56),"")</f>
        <v/>
      </c>
      <c r="O23" s="70" t="str">
        <f>IF(AND('Mapa final'!$Y$57="Alta",'Mapa final'!$AA$57="Leve"),CONCATENATE("R8C",'Mapa final'!$O$57),"")</f>
        <v/>
      </c>
      <c r="P23" s="68" t="str">
        <f>IF(AND('Mapa final'!$Y$52="Alta",'Mapa final'!$AA$52="Menor"),CONCATENATE("R8C",'Mapa final'!$O$52),"")</f>
        <v/>
      </c>
      <c r="Q23" s="69" t="str">
        <f>IF(AND('Mapa final'!$Y$53="Alta",'Mapa final'!$AA$53="Menor"),CONCATENATE("R8C",'Mapa final'!$O$53),"")</f>
        <v/>
      </c>
      <c r="R23" s="69" t="str">
        <f>IF(AND('Mapa final'!$Y$54="Alta",'Mapa final'!$AA$54="Menor"),CONCATENATE("R8C",'Mapa final'!$O$54),"")</f>
        <v/>
      </c>
      <c r="S23" s="69" t="str">
        <f>IF(AND('Mapa final'!$Y$55="Alta",'Mapa final'!$AA$55="Menor"),CONCATENATE("R8C",'Mapa final'!$O$55),"")</f>
        <v/>
      </c>
      <c r="T23" s="69" t="str">
        <f>IF(AND('Mapa final'!$Y$56="Alta",'Mapa final'!$AA$56="Menor"),CONCATENATE("R8C",'Mapa final'!$O$56),"")</f>
        <v/>
      </c>
      <c r="U23" s="70" t="str">
        <f>IF(AND('Mapa final'!$Y$57="Alta",'Mapa final'!$AA$57="Menor"),CONCATENATE("R8C",'Mapa final'!$O$57),"")</f>
        <v/>
      </c>
      <c r="V23" s="52" t="str">
        <f>IF(AND('Mapa final'!$Y$52="Alta",'Mapa final'!$AA$52="Moderado"),CONCATENATE("R8C",'Mapa final'!$O$52),"")</f>
        <v/>
      </c>
      <c r="W23" s="53" t="str">
        <f>IF(AND('Mapa final'!$Y$53="Alta",'Mapa final'!$AA$53="Moderado"),CONCATENATE("R8C",'Mapa final'!$O$53),"")</f>
        <v/>
      </c>
      <c r="X23" s="58" t="str">
        <f>IF(AND('Mapa final'!$Y$54="Alta",'Mapa final'!$AA$54="Moderado"),CONCATENATE("R8C",'Mapa final'!$O$54),"")</f>
        <v/>
      </c>
      <c r="Y23" s="58" t="str">
        <f>IF(AND('Mapa final'!$Y$55="Alta",'Mapa final'!$AA$55="Moderado"),CONCATENATE("R8C",'Mapa final'!$O$55),"")</f>
        <v/>
      </c>
      <c r="Z23" s="58" t="str">
        <f>IF(AND('Mapa final'!$Y$56="Alta",'Mapa final'!$AA$56="Moderado"),CONCATENATE("R8C",'Mapa final'!$O$56),"")</f>
        <v/>
      </c>
      <c r="AA23" s="54" t="str">
        <f>IF(AND('Mapa final'!$Y$57="Alta",'Mapa final'!$AA$57="Moderado"),CONCATENATE("R8C",'Mapa final'!$O$57),"")</f>
        <v/>
      </c>
      <c r="AB23" s="52" t="str">
        <f>IF(AND('Mapa final'!$Y$52="Alta",'Mapa final'!$AA$52="Mayor"),CONCATENATE("R8C",'Mapa final'!$O$52),"")</f>
        <v/>
      </c>
      <c r="AC23" s="53" t="str">
        <f>IF(AND('Mapa final'!$Y$53="Alta",'Mapa final'!$AA$53="Mayor"),CONCATENATE("R8C",'Mapa final'!$O$53),"")</f>
        <v/>
      </c>
      <c r="AD23" s="58" t="str">
        <f>IF(AND('Mapa final'!$Y$54="Alta",'Mapa final'!$AA$54="Mayor"),CONCATENATE("R8C",'Mapa final'!$O$54),"")</f>
        <v/>
      </c>
      <c r="AE23" s="58" t="str">
        <f>IF(AND('Mapa final'!$Y$55="Alta",'Mapa final'!$AA$55="Mayor"),CONCATENATE("R8C",'Mapa final'!$O$55),"")</f>
        <v/>
      </c>
      <c r="AF23" s="58" t="str">
        <f>IF(AND('Mapa final'!$Y$56="Alta",'Mapa final'!$AA$56="Mayor"),CONCATENATE("R8C",'Mapa final'!$O$56),"")</f>
        <v/>
      </c>
      <c r="AG23" s="54" t="str">
        <f>IF(AND('Mapa final'!$Y$57="Alta",'Mapa final'!$AA$57="Mayor"),CONCATENATE("R8C",'Mapa final'!$O$57),"")</f>
        <v/>
      </c>
      <c r="AH23" s="55" t="str">
        <f>IF(AND('Mapa final'!$Y$52="Alta",'Mapa final'!$AA$52="Catastrófico"),CONCATENATE("R8C",'Mapa final'!$O$52),"")</f>
        <v/>
      </c>
      <c r="AI23" s="56" t="str">
        <f>IF(AND('Mapa final'!$Y$53="Alta",'Mapa final'!$AA$53="Catastrófico"),CONCATENATE("R8C",'Mapa final'!$O$53),"")</f>
        <v/>
      </c>
      <c r="AJ23" s="56" t="str">
        <f>IF(AND('Mapa final'!$Y$54="Alta",'Mapa final'!$AA$54="Catastrófico"),CONCATENATE("R8C",'Mapa final'!$O$54),"")</f>
        <v/>
      </c>
      <c r="AK23" s="56" t="str">
        <f>IF(AND('Mapa final'!$Y$55="Alta",'Mapa final'!$AA$55="Catastrófico"),CONCATENATE("R8C",'Mapa final'!$O$55),"")</f>
        <v/>
      </c>
      <c r="AL23" s="56" t="str">
        <f>IF(AND('Mapa final'!$Y$56="Alta",'Mapa final'!$AA$56="Catastrófico"),CONCATENATE("R8C",'Mapa final'!$O$56),"")</f>
        <v/>
      </c>
      <c r="AM23" s="57" t="str">
        <f>IF(AND('Mapa final'!$Y$57="Alta",'Mapa final'!$AA$57="Catastrófico"),CONCATENATE("R8C",'Mapa final'!$O$57),"")</f>
        <v/>
      </c>
      <c r="AN23" s="84"/>
      <c r="AO23" s="329"/>
      <c r="AP23" s="330"/>
      <c r="AQ23" s="330"/>
      <c r="AR23" s="330"/>
      <c r="AS23" s="330"/>
      <c r="AT23" s="331"/>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row>
    <row r="24" spans="1:76" ht="15" customHeight="1" x14ac:dyDescent="0.25">
      <c r="A24" s="84"/>
      <c r="B24" s="238"/>
      <c r="C24" s="238"/>
      <c r="D24" s="239"/>
      <c r="E24" s="339"/>
      <c r="F24" s="340"/>
      <c r="G24" s="340"/>
      <c r="H24" s="340"/>
      <c r="I24" s="338"/>
      <c r="J24" s="68" t="str">
        <f>IF(AND('Mapa final'!$Y$58="Alta",'Mapa final'!$AA$58="Leve"),CONCATENATE("R9C",'Mapa final'!$O$58),"")</f>
        <v/>
      </c>
      <c r="K24" s="69" t="str">
        <f>IF(AND('Mapa final'!$Y$59="Alta",'Mapa final'!$AA$59="Leve"),CONCATENATE("R9C",'Mapa final'!$O$59),"")</f>
        <v/>
      </c>
      <c r="L24" s="69" t="str">
        <f>IF(AND('Mapa final'!$Y$60="Alta",'Mapa final'!$AA$60="Leve"),CONCATENATE("R9C",'Mapa final'!$O$60),"")</f>
        <v/>
      </c>
      <c r="M24" s="69" t="str">
        <f>IF(AND('Mapa final'!$Y$61="Alta",'Mapa final'!$AA$61="Leve"),CONCATENATE("R9C",'Mapa final'!$O$61),"")</f>
        <v/>
      </c>
      <c r="N24" s="69" t="str">
        <f>IF(AND('Mapa final'!$Y$62="Alta",'Mapa final'!$AA$62="Leve"),CONCATENATE("R9C",'Mapa final'!$O$62),"")</f>
        <v/>
      </c>
      <c r="O24" s="70" t="str">
        <f>IF(AND('Mapa final'!$Y$63="Alta",'Mapa final'!$AA$63="Leve"),CONCATENATE("R9C",'Mapa final'!$O$63),"")</f>
        <v/>
      </c>
      <c r="P24" s="68" t="str">
        <f>IF(AND('Mapa final'!$Y$58="Alta",'Mapa final'!$AA$58="Menor"),CONCATENATE("R9C",'Mapa final'!$O$58),"")</f>
        <v/>
      </c>
      <c r="Q24" s="69" t="str">
        <f>IF(AND('Mapa final'!$Y$59="Alta",'Mapa final'!$AA$59="Menor"),CONCATENATE("R9C",'Mapa final'!$O$59),"")</f>
        <v/>
      </c>
      <c r="R24" s="69" t="str">
        <f>IF(AND('Mapa final'!$Y$60="Alta",'Mapa final'!$AA$60="Menor"),CONCATENATE("R9C",'Mapa final'!$O$60),"")</f>
        <v/>
      </c>
      <c r="S24" s="69" t="str">
        <f>IF(AND('Mapa final'!$Y$61="Alta",'Mapa final'!$AA$61="Menor"),CONCATENATE("R9C",'Mapa final'!$O$61),"")</f>
        <v/>
      </c>
      <c r="T24" s="69" t="str">
        <f>IF(AND('Mapa final'!$Y$62="Alta",'Mapa final'!$AA$62="Menor"),CONCATENATE("R9C",'Mapa final'!$O$62),"")</f>
        <v/>
      </c>
      <c r="U24" s="70" t="str">
        <f>IF(AND('Mapa final'!$Y$63="Alta",'Mapa final'!$AA$63="Menor"),CONCATENATE("R9C",'Mapa final'!$O$63),"")</f>
        <v/>
      </c>
      <c r="V24" s="52" t="str">
        <f>IF(AND('Mapa final'!$Y$58="Alta",'Mapa final'!$AA$58="Moderado"),CONCATENATE("R9C",'Mapa final'!$O$58),"")</f>
        <v/>
      </c>
      <c r="W24" s="53" t="str">
        <f>IF(AND('Mapa final'!$Y$59="Alta",'Mapa final'!$AA$59="Moderado"),CONCATENATE("R9C",'Mapa final'!$O$59),"")</f>
        <v/>
      </c>
      <c r="X24" s="58" t="str">
        <f>IF(AND('Mapa final'!$Y$60="Alta",'Mapa final'!$AA$60="Moderado"),CONCATENATE("R9C",'Mapa final'!$O$60),"")</f>
        <v/>
      </c>
      <c r="Y24" s="58" t="str">
        <f>IF(AND('Mapa final'!$Y$61="Alta",'Mapa final'!$AA$61="Moderado"),CONCATENATE("R9C",'Mapa final'!$O$61),"")</f>
        <v/>
      </c>
      <c r="Z24" s="58" t="str">
        <f>IF(AND('Mapa final'!$Y$62="Alta",'Mapa final'!$AA$62="Moderado"),CONCATENATE("R9C",'Mapa final'!$O$62),"")</f>
        <v/>
      </c>
      <c r="AA24" s="54" t="str">
        <f>IF(AND('Mapa final'!$Y$63="Alta",'Mapa final'!$AA$63="Moderado"),CONCATENATE("R9C",'Mapa final'!$O$63),"")</f>
        <v/>
      </c>
      <c r="AB24" s="52" t="str">
        <f>IF(AND('Mapa final'!$Y$58="Alta",'Mapa final'!$AA$58="Mayor"),CONCATENATE("R9C",'Mapa final'!$O$58),"")</f>
        <v/>
      </c>
      <c r="AC24" s="53" t="str">
        <f>IF(AND('Mapa final'!$Y$59="Alta",'Mapa final'!$AA$59="Mayor"),CONCATENATE("R9C",'Mapa final'!$O$59),"")</f>
        <v/>
      </c>
      <c r="AD24" s="58" t="str">
        <f>IF(AND('Mapa final'!$Y$60="Alta",'Mapa final'!$AA$60="Mayor"),CONCATENATE("R9C",'Mapa final'!$O$60),"")</f>
        <v/>
      </c>
      <c r="AE24" s="58" t="str">
        <f>IF(AND('Mapa final'!$Y$61="Alta",'Mapa final'!$AA$61="Mayor"),CONCATENATE("R9C",'Mapa final'!$O$61),"")</f>
        <v/>
      </c>
      <c r="AF24" s="58" t="str">
        <f>IF(AND('Mapa final'!$Y$62="Alta",'Mapa final'!$AA$62="Mayor"),CONCATENATE("R9C",'Mapa final'!$O$62),"")</f>
        <v/>
      </c>
      <c r="AG24" s="54" t="str">
        <f>IF(AND('Mapa final'!$Y$63="Alta",'Mapa final'!$AA$63="Mayor"),CONCATENATE("R9C",'Mapa final'!$O$63),"")</f>
        <v/>
      </c>
      <c r="AH24" s="55" t="str">
        <f>IF(AND('Mapa final'!$Y$58="Alta",'Mapa final'!$AA$58="Catastrófico"),CONCATENATE("R9C",'Mapa final'!$O$58),"")</f>
        <v/>
      </c>
      <c r="AI24" s="56" t="str">
        <f>IF(AND('Mapa final'!$Y$59="Alta",'Mapa final'!$AA$59="Catastrófico"),CONCATENATE("R9C",'Mapa final'!$O$59),"")</f>
        <v/>
      </c>
      <c r="AJ24" s="56" t="str">
        <f>IF(AND('Mapa final'!$Y$60="Alta",'Mapa final'!$AA$60="Catastrófico"),CONCATENATE("R9C",'Mapa final'!$O$60),"")</f>
        <v/>
      </c>
      <c r="AK24" s="56" t="str">
        <f>IF(AND('Mapa final'!$Y$61="Alta",'Mapa final'!$AA$61="Catastrófico"),CONCATENATE("R9C",'Mapa final'!$O$61),"")</f>
        <v/>
      </c>
      <c r="AL24" s="56" t="str">
        <f>IF(AND('Mapa final'!$Y$62="Alta",'Mapa final'!$AA$62="Catastrófico"),CONCATENATE("R9C",'Mapa final'!$O$62),"")</f>
        <v/>
      </c>
      <c r="AM24" s="57" t="str">
        <f>IF(AND('Mapa final'!$Y$63="Alta",'Mapa final'!$AA$63="Catastrófico"),CONCATENATE("R9C",'Mapa final'!$O$63),"")</f>
        <v/>
      </c>
      <c r="AN24" s="84"/>
      <c r="AO24" s="329"/>
      <c r="AP24" s="330"/>
      <c r="AQ24" s="330"/>
      <c r="AR24" s="330"/>
      <c r="AS24" s="330"/>
      <c r="AT24" s="331"/>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row>
    <row r="25" spans="1:76" ht="15.75" customHeight="1" thickBot="1" x14ac:dyDescent="0.3">
      <c r="A25" s="84"/>
      <c r="B25" s="238"/>
      <c r="C25" s="238"/>
      <c r="D25" s="239"/>
      <c r="E25" s="341"/>
      <c r="F25" s="342"/>
      <c r="G25" s="342"/>
      <c r="H25" s="342"/>
      <c r="I25" s="342"/>
      <c r="J25" s="71" t="str">
        <f>IF(AND('Mapa final'!$Y$64="Alta",'Mapa final'!$AA$64="Leve"),CONCATENATE("R10C",'Mapa final'!$O$64),"")</f>
        <v/>
      </c>
      <c r="K25" s="72" t="str">
        <f>IF(AND('Mapa final'!$Y$65="Alta",'Mapa final'!$AA$65="Leve"),CONCATENATE("R10C",'Mapa final'!$O$65),"")</f>
        <v/>
      </c>
      <c r="L25" s="72" t="str">
        <f>IF(AND('Mapa final'!$Y$66="Alta",'Mapa final'!$AA$66="Leve"),CONCATENATE("R10C",'Mapa final'!$O$66),"")</f>
        <v/>
      </c>
      <c r="M25" s="72" t="str">
        <f>IF(AND('Mapa final'!$Y$67="Alta",'Mapa final'!$AA$67="Leve"),CONCATENATE("R10C",'Mapa final'!$O$67),"")</f>
        <v/>
      </c>
      <c r="N25" s="72" t="str">
        <f>IF(AND('Mapa final'!$Y$68="Alta",'Mapa final'!$AA$68="Leve"),CONCATENATE("R10C",'Mapa final'!$O$68),"")</f>
        <v/>
      </c>
      <c r="O25" s="73" t="str">
        <f>IF(AND('Mapa final'!$Y$69="Alta",'Mapa final'!$AA$69="Leve"),CONCATENATE("R10C",'Mapa final'!$O$69),"")</f>
        <v/>
      </c>
      <c r="P25" s="71" t="str">
        <f>IF(AND('Mapa final'!$Y$64="Alta",'Mapa final'!$AA$64="Menor"),CONCATENATE("R10C",'Mapa final'!$O$64),"")</f>
        <v/>
      </c>
      <c r="Q25" s="72" t="str">
        <f>IF(AND('Mapa final'!$Y$65="Alta",'Mapa final'!$AA$65="Menor"),CONCATENATE("R10C",'Mapa final'!$O$65),"")</f>
        <v/>
      </c>
      <c r="R25" s="72" t="str">
        <f>IF(AND('Mapa final'!$Y$66="Alta",'Mapa final'!$AA$66="Menor"),CONCATENATE("R10C",'Mapa final'!$O$66),"")</f>
        <v/>
      </c>
      <c r="S25" s="72" t="str">
        <f>IF(AND('Mapa final'!$Y$67="Alta",'Mapa final'!$AA$67="Menor"),CONCATENATE("R10C",'Mapa final'!$O$67),"")</f>
        <v/>
      </c>
      <c r="T25" s="72" t="str">
        <f>IF(AND('Mapa final'!$Y$68="Alta",'Mapa final'!$AA$68="Menor"),CONCATENATE("R10C",'Mapa final'!$O$68),"")</f>
        <v/>
      </c>
      <c r="U25" s="73" t="str">
        <f>IF(AND('Mapa final'!$Y$69="Alta",'Mapa final'!$AA$69="Menor"),CONCATENATE("R10C",'Mapa final'!$O$69),"")</f>
        <v/>
      </c>
      <c r="V25" s="59" t="str">
        <f>IF(AND('Mapa final'!$Y$64="Alta",'Mapa final'!$AA$64="Moderado"),CONCATENATE("R10C",'Mapa final'!$O$64),"")</f>
        <v/>
      </c>
      <c r="W25" s="60" t="str">
        <f>IF(AND('Mapa final'!$Y$65="Alta",'Mapa final'!$AA$65="Moderado"),CONCATENATE("R10C",'Mapa final'!$O$65),"")</f>
        <v/>
      </c>
      <c r="X25" s="60" t="str">
        <f>IF(AND('Mapa final'!$Y$66="Alta",'Mapa final'!$AA$66="Moderado"),CONCATENATE("R10C",'Mapa final'!$O$66),"")</f>
        <v/>
      </c>
      <c r="Y25" s="60" t="str">
        <f>IF(AND('Mapa final'!$Y$67="Alta",'Mapa final'!$AA$67="Moderado"),CONCATENATE("R10C",'Mapa final'!$O$67),"")</f>
        <v/>
      </c>
      <c r="Z25" s="60" t="str">
        <f>IF(AND('Mapa final'!$Y$68="Alta",'Mapa final'!$AA$68="Moderado"),CONCATENATE("R10C",'Mapa final'!$O$68),"")</f>
        <v/>
      </c>
      <c r="AA25" s="61" t="str">
        <f>IF(AND('Mapa final'!$Y$69="Alta",'Mapa final'!$AA$69="Moderado"),CONCATENATE("R10C",'Mapa final'!$O$69),"")</f>
        <v/>
      </c>
      <c r="AB25" s="59" t="str">
        <f>IF(AND('Mapa final'!$Y$64="Alta",'Mapa final'!$AA$64="Mayor"),CONCATENATE("R10C",'Mapa final'!$O$64),"")</f>
        <v/>
      </c>
      <c r="AC25" s="60" t="str">
        <f>IF(AND('Mapa final'!$Y$65="Alta",'Mapa final'!$AA$65="Mayor"),CONCATENATE("R10C",'Mapa final'!$O$65),"")</f>
        <v/>
      </c>
      <c r="AD25" s="60" t="str">
        <f>IF(AND('Mapa final'!$Y$66="Alta",'Mapa final'!$AA$66="Mayor"),CONCATENATE("R10C",'Mapa final'!$O$66),"")</f>
        <v/>
      </c>
      <c r="AE25" s="60" t="str">
        <f>IF(AND('Mapa final'!$Y$67="Alta",'Mapa final'!$AA$67="Mayor"),CONCATENATE("R10C",'Mapa final'!$O$67),"")</f>
        <v/>
      </c>
      <c r="AF25" s="60" t="str">
        <f>IF(AND('Mapa final'!$Y$68="Alta",'Mapa final'!$AA$68="Mayor"),CONCATENATE("R10C",'Mapa final'!$O$68),"")</f>
        <v/>
      </c>
      <c r="AG25" s="61" t="str">
        <f>IF(AND('Mapa final'!$Y$69="Alta",'Mapa final'!$AA$69="Mayor"),CONCATENATE("R10C",'Mapa final'!$O$69),"")</f>
        <v/>
      </c>
      <c r="AH25" s="62" t="str">
        <f>IF(AND('Mapa final'!$Y$64="Alta",'Mapa final'!$AA$64="Catastrófico"),CONCATENATE("R10C",'Mapa final'!$O$64),"")</f>
        <v/>
      </c>
      <c r="AI25" s="63" t="str">
        <f>IF(AND('Mapa final'!$Y$65="Alta",'Mapa final'!$AA$65="Catastrófico"),CONCATENATE("R10C",'Mapa final'!$O$65),"")</f>
        <v/>
      </c>
      <c r="AJ25" s="63" t="str">
        <f>IF(AND('Mapa final'!$Y$66="Alta",'Mapa final'!$AA$66="Catastrófico"),CONCATENATE("R10C",'Mapa final'!$O$66),"")</f>
        <v/>
      </c>
      <c r="AK25" s="63" t="str">
        <f>IF(AND('Mapa final'!$Y$67="Alta",'Mapa final'!$AA$67="Catastrófico"),CONCATENATE("R10C",'Mapa final'!$O$67),"")</f>
        <v/>
      </c>
      <c r="AL25" s="63" t="str">
        <f>IF(AND('Mapa final'!$Y$68="Alta",'Mapa final'!$AA$68="Catastrófico"),CONCATENATE("R10C",'Mapa final'!$O$68),"")</f>
        <v/>
      </c>
      <c r="AM25" s="64" t="str">
        <f>IF(AND('Mapa final'!$Y$69="Alta",'Mapa final'!$AA$69="Catastrófico"),CONCATENATE("R10C",'Mapa final'!$O$69),"")</f>
        <v/>
      </c>
      <c r="AN25" s="84"/>
      <c r="AO25" s="332"/>
      <c r="AP25" s="333"/>
      <c r="AQ25" s="333"/>
      <c r="AR25" s="333"/>
      <c r="AS25" s="333"/>
      <c r="AT25" s="334"/>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row>
    <row r="26" spans="1:76" ht="15" customHeight="1" x14ac:dyDescent="0.25">
      <c r="A26" s="84"/>
      <c r="B26" s="238"/>
      <c r="C26" s="238"/>
      <c r="D26" s="239"/>
      <c r="E26" s="335" t="s">
        <v>117</v>
      </c>
      <c r="F26" s="336"/>
      <c r="G26" s="336"/>
      <c r="H26" s="336"/>
      <c r="I26" s="354"/>
      <c r="J26" s="65" t="str">
        <f ca="1">IF(AND('Mapa final'!$Y$10="Media",'Mapa final'!$AA$10="Leve"),CONCATENATE("R1C",'Mapa final'!$O$10),"")</f>
        <v/>
      </c>
      <c r="K26" s="66" t="str">
        <f>IF(AND('Mapa final'!$Y$11="Media",'Mapa final'!$AA$11="Leve"),CONCATENATE("R1C",'Mapa final'!$O$11),"")</f>
        <v/>
      </c>
      <c r="L26" s="66" t="str">
        <f>IF(AND('Mapa final'!$Y$12="Media",'Mapa final'!$AA$12="Leve"),CONCATENATE("R1C",'Mapa final'!$O$12),"")</f>
        <v/>
      </c>
      <c r="M26" s="66" t="str">
        <f>IF(AND('Mapa final'!$Y$13="Media",'Mapa final'!$AA$13="Leve"),CONCATENATE("R1C",'Mapa final'!$O$13),"")</f>
        <v/>
      </c>
      <c r="N26" s="66" t="str">
        <f>IF(AND('Mapa final'!$Y$14="Media",'Mapa final'!$AA$14="Leve"),CONCATENATE("R1C",'Mapa final'!$O$14),"")</f>
        <v/>
      </c>
      <c r="O26" s="67" t="str">
        <f>IF(AND('Mapa final'!$Y$15="Media",'Mapa final'!$AA$15="Leve"),CONCATENATE("R1C",'Mapa final'!$O$15),"")</f>
        <v/>
      </c>
      <c r="P26" s="65" t="str">
        <f ca="1">IF(AND('Mapa final'!$Y$10="Media",'Mapa final'!$AA$10="Menor"),CONCATENATE("R1C",'Mapa final'!$O$10),"")</f>
        <v/>
      </c>
      <c r="Q26" s="66" t="str">
        <f>IF(AND('Mapa final'!$Y$11="Media",'Mapa final'!$AA$11="Menor"),CONCATENATE("R1C",'Mapa final'!$O$11),"")</f>
        <v/>
      </c>
      <c r="R26" s="66" t="str">
        <f>IF(AND('Mapa final'!$Y$12="Media",'Mapa final'!$AA$12="Menor"),CONCATENATE("R1C",'Mapa final'!$O$12),"")</f>
        <v/>
      </c>
      <c r="S26" s="66" t="str">
        <f>IF(AND('Mapa final'!$Y$13="Media",'Mapa final'!$AA$13="Menor"),CONCATENATE("R1C",'Mapa final'!$O$13),"")</f>
        <v/>
      </c>
      <c r="T26" s="66" t="str">
        <f>IF(AND('Mapa final'!$Y$14="Media",'Mapa final'!$AA$14="Menor"),CONCATENATE("R1C",'Mapa final'!$O$14),"")</f>
        <v/>
      </c>
      <c r="U26" s="67" t="str">
        <f>IF(AND('Mapa final'!$Y$15="Media",'Mapa final'!$AA$15="Menor"),CONCATENATE("R1C",'Mapa final'!$O$15),"")</f>
        <v/>
      </c>
      <c r="V26" s="65" t="str">
        <f ca="1">IF(AND('Mapa final'!$Y$10="Media",'Mapa final'!$AA$10="Moderado"),CONCATENATE("R1C",'Mapa final'!$O$10),"")</f>
        <v/>
      </c>
      <c r="W26" s="66" t="str">
        <f>IF(AND('Mapa final'!$Y$11="Media",'Mapa final'!$AA$11="Moderado"),CONCATENATE("R1C",'Mapa final'!$O$11),"")</f>
        <v/>
      </c>
      <c r="X26" s="66" t="str">
        <f>IF(AND('Mapa final'!$Y$12="Media",'Mapa final'!$AA$12="Moderado"),CONCATENATE("R1C",'Mapa final'!$O$12),"")</f>
        <v/>
      </c>
      <c r="Y26" s="66" t="str">
        <f>IF(AND('Mapa final'!$Y$13="Media",'Mapa final'!$AA$13="Moderado"),CONCATENATE("R1C",'Mapa final'!$O$13),"")</f>
        <v/>
      </c>
      <c r="Z26" s="66" t="str">
        <f>IF(AND('Mapa final'!$Y$14="Media",'Mapa final'!$AA$14="Moderado"),CONCATENATE("R1C",'Mapa final'!$O$14),"")</f>
        <v/>
      </c>
      <c r="AA26" s="67" t="str">
        <f>IF(AND('Mapa final'!$Y$15="Media",'Mapa final'!$AA$15="Moderado"),CONCATENATE("R1C",'Mapa final'!$O$15),"")</f>
        <v/>
      </c>
      <c r="AB26" s="46" t="str">
        <f ca="1">IF(AND('Mapa final'!$Y$10="Media",'Mapa final'!$AA$10="Mayor"),CONCATENATE("R1C",'Mapa final'!$O$10),"")</f>
        <v/>
      </c>
      <c r="AC26" s="47" t="str">
        <f>IF(AND('Mapa final'!$Y$11="Media",'Mapa final'!$AA$11="Mayor"),CONCATENATE("R1C",'Mapa final'!$O$11),"")</f>
        <v/>
      </c>
      <c r="AD26" s="47" t="str">
        <f>IF(AND('Mapa final'!$Y$12="Media",'Mapa final'!$AA$12="Mayor"),CONCATENATE("R1C",'Mapa final'!$O$12),"")</f>
        <v/>
      </c>
      <c r="AE26" s="47" t="str">
        <f>IF(AND('Mapa final'!$Y$13="Media",'Mapa final'!$AA$13="Mayor"),CONCATENATE("R1C",'Mapa final'!$O$13),"")</f>
        <v/>
      </c>
      <c r="AF26" s="47" t="str">
        <f>IF(AND('Mapa final'!$Y$14="Media",'Mapa final'!$AA$14="Mayor"),CONCATENATE("R1C",'Mapa final'!$O$14),"")</f>
        <v/>
      </c>
      <c r="AG26" s="48" t="str">
        <f>IF(AND('Mapa final'!$Y$15="Media",'Mapa final'!$AA$15="Mayor"),CONCATENATE("R1C",'Mapa final'!$O$15),"")</f>
        <v/>
      </c>
      <c r="AH26" s="49" t="str">
        <f ca="1">IF(AND('Mapa final'!$Y$10="Media",'Mapa final'!$AA$10="Catastrófico"),CONCATENATE("R1C",'Mapa final'!$O$10),"")</f>
        <v/>
      </c>
      <c r="AI26" s="50" t="str">
        <f>IF(AND('Mapa final'!$Y$11="Media",'Mapa final'!$AA$11="Catastrófico"),CONCATENATE("R1C",'Mapa final'!$O$11),"")</f>
        <v/>
      </c>
      <c r="AJ26" s="50" t="str">
        <f>IF(AND('Mapa final'!$Y$12="Media",'Mapa final'!$AA$12="Catastrófico"),CONCATENATE("R1C",'Mapa final'!$O$12),"")</f>
        <v/>
      </c>
      <c r="AK26" s="50" t="str">
        <f>IF(AND('Mapa final'!$Y$13="Media",'Mapa final'!$AA$13="Catastrófico"),CONCATENATE("R1C",'Mapa final'!$O$13),"")</f>
        <v/>
      </c>
      <c r="AL26" s="50" t="str">
        <f>IF(AND('Mapa final'!$Y$14="Media",'Mapa final'!$AA$14="Catastrófico"),CONCATENATE("R1C",'Mapa final'!$O$14),"")</f>
        <v/>
      </c>
      <c r="AM26" s="51" t="str">
        <f>IF(AND('Mapa final'!$Y$15="Media",'Mapa final'!$AA$15="Catastrófico"),CONCATENATE("R1C",'Mapa final'!$O$15),"")</f>
        <v/>
      </c>
      <c r="AN26" s="84"/>
      <c r="AO26" s="366" t="s">
        <v>81</v>
      </c>
      <c r="AP26" s="367"/>
      <c r="AQ26" s="367"/>
      <c r="AR26" s="367"/>
      <c r="AS26" s="367"/>
      <c r="AT26" s="368"/>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row>
    <row r="27" spans="1:76" ht="15" customHeight="1" x14ac:dyDescent="0.25">
      <c r="A27" s="84"/>
      <c r="B27" s="238"/>
      <c r="C27" s="238"/>
      <c r="D27" s="239"/>
      <c r="E27" s="337"/>
      <c r="F27" s="338"/>
      <c r="G27" s="338"/>
      <c r="H27" s="338"/>
      <c r="I27" s="355"/>
      <c r="J27" s="68" t="str">
        <f ca="1">IF(AND('Mapa final'!$Y$16="Media",'Mapa final'!$AA$16="Leve"),CONCATENATE("R2C",'Mapa final'!$O$16),"")</f>
        <v/>
      </c>
      <c r="K27" s="69" t="str">
        <f>IF(AND('Mapa final'!$Y$17="Media",'Mapa final'!$AA$17="Leve"),CONCATENATE("R2C",'Mapa final'!$O$17),"")</f>
        <v/>
      </c>
      <c r="L27" s="69" t="str">
        <f>IF(AND('Mapa final'!$Y$18="Media",'Mapa final'!$AA$18="Leve"),CONCATENATE("R2C",'Mapa final'!$O$18),"")</f>
        <v/>
      </c>
      <c r="M27" s="69" t="str">
        <f>IF(AND('Mapa final'!$Y$19="Media",'Mapa final'!$AA$19="Leve"),CONCATENATE("R2C",'Mapa final'!$O$19),"")</f>
        <v/>
      </c>
      <c r="N27" s="69" t="str">
        <f>IF(AND('Mapa final'!$Y$20="Media",'Mapa final'!$AA$20="Leve"),CONCATENATE("R2C",'Mapa final'!$O$20),"")</f>
        <v/>
      </c>
      <c r="O27" s="70" t="str">
        <f>IF(AND('Mapa final'!$Y$21="Media",'Mapa final'!$AA$21="Leve"),CONCATENATE("R2C",'Mapa final'!$O$21),"")</f>
        <v/>
      </c>
      <c r="P27" s="68" t="str">
        <f ca="1">IF(AND('Mapa final'!$Y$16="Media",'Mapa final'!$AA$16="Menor"),CONCATENATE("R2C",'Mapa final'!$O$16),"")</f>
        <v/>
      </c>
      <c r="Q27" s="69" t="str">
        <f>IF(AND('Mapa final'!$Y$17="Media",'Mapa final'!$AA$17="Menor"),CONCATENATE("R2C",'Mapa final'!$O$17),"")</f>
        <v/>
      </c>
      <c r="R27" s="69" t="str">
        <f>IF(AND('Mapa final'!$Y$18="Media",'Mapa final'!$AA$18="Menor"),CONCATENATE("R2C",'Mapa final'!$O$18),"")</f>
        <v/>
      </c>
      <c r="S27" s="69" t="str">
        <f>IF(AND('Mapa final'!$Y$19="Media",'Mapa final'!$AA$19="Menor"),CONCATENATE("R2C",'Mapa final'!$O$19),"")</f>
        <v/>
      </c>
      <c r="T27" s="69" t="str">
        <f>IF(AND('Mapa final'!$Y$20="Media",'Mapa final'!$AA$20="Menor"),CONCATENATE("R2C",'Mapa final'!$O$20),"")</f>
        <v/>
      </c>
      <c r="U27" s="70" t="str">
        <f>IF(AND('Mapa final'!$Y$21="Media",'Mapa final'!$AA$21="Menor"),CONCATENATE("R2C",'Mapa final'!$O$21),"")</f>
        <v/>
      </c>
      <c r="V27" s="68" t="str">
        <f ca="1">IF(AND('Mapa final'!$Y$16="Media",'Mapa final'!$AA$16="Moderado"),CONCATENATE("R2C",'Mapa final'!$O$16),"")</f>
        <v/>
      </c>
      <c r="W27" s="69" t="str">
        <f>IF(AND('Mapa final'!$Y$17="Media",'Mapa final'!$AA$17="Moderado"),CONCATENATE("R2C",'Mapa final'!$O$17),"")</f>
        <v/>
      </c>
      <c r="X27" s="69" t="str">
        <f>IF(AND('Mapa final'!$Y$18="Media",'Mapa final'!$AA$18="Moderado"),CONCATENATE("R2C",'Mapa final'!$O$18),"")</f>
        <v/>
      </c>
      <c r="Y27" s="69" t="str">
        <f>IF(AND('Mapa final'!$Y$19="Media",'Mapa final'!$AA$19="Moderado"),CONCATENATE("R2C",'Mapa final'!$O$19),"")</f>
        <v/>
      </c>
      <c r="Z27" s="69" t="str">
        <f>IF(AND('Mapa final'!$Y$20="Media",'Mapa final'!$AA$20="Moderado"),CONCATENATE("R2C",'Mapa final'!$O$20),"")</f>
        <v/>
      </c>
      <c r="AA27" s="70" t="str">
        <f>IF(AND('Mapa final'!$Y$21="Media",'Mapa final'!$AA$21="Moderado"),CONCATENATE("R2C",'Mapa final'!$O$21),"")</f>
        <v/>
      </c>
      <c r="AB27" s="52" t="str">
        <f ca="1">IF(AND('Mapa final'!$Y$16="Media",'Mapa final'!$AA$16="Mayor"),CONCATENATE("R2C",'Mapa final'!$O$16),"")</f>
        <v/>
      </c>
      <c r="AC27" s="53" t="str">
        <f>IF(AND('Mapa final'!$Y$17="Media",'Mapa final'!$AA$17="Mayor"),CONCATENATE("R2C",'Mapa final'!$O$17),"")</f>
        <v/>
      </c>
      <c r="AD27" s="53" t="str">
        <f>IF(AND('Mapa final'!$Y$18="Media",'Mapa final'!$AA$18="Mayor"),CONCATENATE("R2C",'Mapa final'!$O$18),"")</f>
        <v/>
      </c>
      <c r="AE27" s="53" t="str">
        <f>IF(AND('Mapa final'!$Y$19="Media",'Mapa final'!$AA$19="Mayor"),CONCATENATE("R2C",'Mapa final'!$O$19),"")</f>
        <v/>
      </c>
      <c r="AF27" s="53" t="str">
        <f>IF(AND('Mapa final'!$Y$20="Media",'Mapa final'!$AA$20="Mayor"),CONCATENATE("R2C",'Mapa final'!$O$20),"")</f>
        <v/>
      </c>
      <c r="AG27" s="54" t="str">
        <f>IF(AND('Mapa final'!$Y$21="Media",'Mapa final'!$AA$21="Mayor"),CONCATENATE("R2C",'Mapa final'!$O$21),"")</f>
        <v/>
      </c>
      <c r="AH27" s="55" t="str">
        <f ca="1">IF(AND('Mapa final'!$Y$16="Media",'Mapa final'!$AA$16="Catastrófico"),CONCATENATE("R2C",'Mapa final'!$O$16),"")</f>
        <v/>
      </c>
      <c r="AI27" s="56" t="str">
        <f>IF(AND('Mapa final'!$Y$17="Media",'Mapa final'!$AA$17="Catastrófico"),CONCATENATE("R2C",'Mapa final'!$O$17),"")</f>
        <v/>
      </c>
      <c r="AJ27" s="56" t="str">
        <f>IF(AND('Mapa final'!$Y$18="Media",'Mapa final'!$AA$18="Catastrófico"),CONCATENATE("R2C",'Mapa final'!$O$18),"")</f>
        <v/>
      </c>
      <c r="AK27" s="56" t="str">
        <f>IF(AND('Mapa final'!$Y$19="Media",'Mapa final'!$AA$19="Catastrófico"),CONCATENATE("R2C",'Mapa final'!$O$19),"")</f>
        <v/>
      </c>
      <c r="AL27" s="56" t="str">
        <f>IF(AND('Mapa final'!$Y$20="Media",'Mapa final'!$AA$20="Catastrófico"),CONCATENATE("R2C",'Mapa final'!$O$20),"")</f>
        <v/>
      </c>
      <c r="AM27" s="57" t="str">
        <f>IF(AND('Mapa final'!$Y$21="Media",'Mapa final'!$AA$21="Catastrófico"),CONCATENATE("R2C",'Mapa final'!$O$21),"")</f>
        <v/>
      </c>
      <c r="AN27" s="84"/>
      <c r="AO27" s="369"/>
      <c r="AP27" s="370"/>
      <c r="AQ27" s="370"/>
      <c r="AR27" s="370"/>
      <c r="AS27" s="370"/>
      <c r="AT27" s="371"/>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row>
    <row r="28" spans="1:76" ht="15" customHeight="1" x14ac:dyDescent="0.25">
      <c r="A28" s="84"/>
      <c r="B28" s="238"/>
      <c r="C28" s="238"/>
      <c r="D28" s="239"/>
      <c r="E28" s="339"/>
      <c r="F28" s="340"/>
      <c r="G28" s="340"/>
      <c r="H28" s="340"/>
      <c r="I28" s="355"/>
      <c r="J28" s="68" t="str">
        <f ca="1">IF(AND('Mapa final'!$Y$22="Media",'Mapa final'!$AA$22="Leve"),CONCATENATE("R3C",'Mapa final'!$O$22),"")</f>
        <v/>
      </c>
      <c r="K28" s="69" t="str">
        <f>IF(AND('Mapa final'!$Y$23="Media",'Mapa final'!$AA$23="Leve"),CONCATENATE("R3C",'Mapa final'!$O$23),"")</f>
        <v/>
      </c>
      <c r="L28" s="69" t="str">
        <f>IF(AND('Mapa final'!$Y$24="Media",'Mapa final'!$AA$24="Leve"),CONCATENATE("R3C",'Mapa final'!$O$24),"")</f>
        <v/>
      </c>
      <c r="M28" s="69" t="str">
        <f>IF(AND('Mapa final'!$Y$25="Media",'Mapa final'!$AA$25="Leve"),CONCATENATE("R3C",'Mapa final'!$O$25),"")</f>
        <v/>
      </c>
      <c r="N28" s="69" t="str">
        <f>IF(AND('Mapa final'!$Y$26="Media",'Mapa final'!$AA$26="Leve"),CONCATENATE("R3C",'Mapa final'!$O$26),"")</f>
        <v/>
      </c>
      <c r="O28" s="70" t="str">
        <f>IF(AND('Mapa final'!$Y$27="Media",'Mapa final'!$AA$27="Leve"),CONCATENATE("R3C",'Mapa final'!$O$27),"")</f>
        <v/>
      </c>
      <c r="P28" s="68" t="str">
        <f ca="1">IF(AND('Mapa final'!$Y$22="Media",'Mapa final'!$AA$22="Menor"),CONCATENATE("R3C",'Mapa final'!$O$22),"")</f>
        <v/>
      </c>
      <c r="Q28" s="69" t="str">
        <f>IF(AND('Mapa final'!$Y$23="Media",'Mapa final'!$AA$23="Menor"),CONCATENATE("R3C",'Mapa final'!$O$23),"")</f>
        <v/>
      </c>
      <c r="R28" s="69" t="str">
        <f>IF(AND('Mapa final'!$Y$24="Media",'Mapa final'!$AA$24="Menor"),CONCATENATE("R3C",'Mapa final'!$O$24),"")</f>
        <v/>
      </c>
      <c r="S28" s="69" t="str">
        <f>IF(AND('Mapa final'!$Y$25="Media",'Mapa final'!$AA$25="Menor"),CONCATENATE("R3C",'Mapa final'!$O$25),"")</f>
        <v/>
      </c>
      <c r="T28" s="69" t="str">
        <f>IF(AND('Mapa final'!$Y$26="Media",'Mapa final'!$AA$26="Menor"),CONCATENATE("R3C",'Mapa final'!$O$26),"")</f>
        <v/>
      </c>
      <c r="U28" s="70" t="str">
        <f>IF(AND('Mapa final'!$Y$27="Media",'Mapa final'!$AA$27="Menor"),CONCATENATE("R3C",'Mapa final'!$O$27),"")</f>
        <v/>
      </c>
      <c r="V28" s="68" t="str">
        <f ca="1">IF(AND('Mapa final'!$Y$22="Media",'Mapa final'!$AA$22="Moderado"),CONCATENATE("R3C",'Mapa final'!$O$22),"")</f>
        <v/>
      </c>
      <c r="W28" s="69" t="str">
        <f>IF(AND('Mapa final'!$Y$23="Media",'Mapa final'!$AA$23="Moderado"),CONCATENATE("R3C",'Mapa final'!$O$23),"")</f>
        <v/>
      </c>
      <c r="X28" s="69" t="str">
        <f>IF(AND('Mapa final'!$Y$24="Media",'Mapa final'!$AA$24="Moderado"),CONCATENATE("R3C",'Mapa final'!$O$24),"")</f>
        <v/>
      </c>
      <c r="Y28" s="69" t="str">
        <f>IF(AND('Mapa final'!$Y$25="Media",'Mapa final'!$AA$25="Moderado"),CONCATENATE("R3C",'Mapa final'!$O$25),"")</f>
        <v/>
      </c>
      <c r="Z28" s="69" t="str">
        <f>IF(AND('Mapa final'!$Y$26="Media",'Mapa final'!$AA$26="Moderado"),CONCATENATE("R3C",'Mapa final'!$O$26),"")</f>
        <v/>
      </c>
      <c r="AA28" s="70" t="str">
        <f>IF(AND('Mapa final'!$Y$27="Media",'Mapa final'!$AA$27="Moderado"),CONCATENATE("R3C",'Mapa final'!$O$27),"")</f>
        <v/>
      </c>
      <c r="AB28" s="52" t="str">
        <f ca="1">IF(AND('Mapa final'!$Y$22="Media",'Mapa final'!$AA$22="Mayor"),CONCATENATE("R3C",'Mapa final'!$O$22),"")</f>
        <v/>
      </c>
      <c r="AC28" s="53" t="str">
        <f>IF(AND('Mapa final'!$Y$23="Media",'Mapa final'!$AA$23="Mayor"),CONCATENATE("R3C",'Mapa final'!$O$23),"")</f>
        <v/>
      </c>
      <c r="AD28" s="53" t="str">
        <f>IF(AND('Mapa final'!$Y$24="Media",'Mapa final'!$AA$24="Mayor"),CONCATENATE("R3C",'Mapa final'!$O$24),"")</f>
        <v/>
      </c>
      <c r="AE28" s="53" t="str">
        <f>IF(AND('Mapa final'!$Y$25="Media",'Mapa final'!$AA$25="Mayor"),CONCATENATE("R3C",'Mapa final'!$O$25),"")</f>
        <v/>
      </c>
      <c r="AF28" s="53" t="str">
        <f>IF(AND('Mapa final'!$Y$26="Media",'Mapa final'!$AA$26="Mayor"),CONCATENATE("R3C",'Mapa final'!$O$26),"")</f>
        <v/>
      </c>
      <c r="AG28" s="54" t="str">
        <f>IF(AND('Mapa final'!$Y$27="Media",'Mapa final'!$AA$27="Mayor"),CONCATENATE("R3C",'Mapa final'!$O$27),"")</f>
        <v/>
      </c>
      <c r="AH28" s="55" t="str">
        <f ca="1">IF(AND('Mapa final'!$Y$22="Media",'Mapa final'!$AA$22="Catastrófico"),CONCATENATE("R3C",'Mapa final'!$O$22),"")</f>
        <v/>
      </c>
      <c r="AI28" s="56" t="str">
        <f>IF(AND('Mapa final'!$Y$23="Media",'Mapa final'!$AA$23="Catastrófico"),CONCATENATE("R3C",'Mapa final'!$O$23),"")</f>
        <v/>
      </c>
      <c r="AJ28" s="56" t="str">
        <f>IF(AND('Mapa final'!$Y$24="Media",'Mapa final'!$AA$24="Catastrófico"),CONCATENATE("R3C",'Mapa final'!$O$24),"")</f>
        <v/>
      </c>
      <c r="AK28" s="56" t="str">
        <f>IF(AND('Mapa final'!$Y$25="Media",'Mapa final'!$AA$25="Catastrófico"),CONCATENATE("R3C",'Mapa final'!$O$25),"")</f>
        <v/>
      </c>
      <c r="AL28" s="56" t="str">
        <f>IF(AND('Mapa final'!$Y$26="Media",'Mapa final'!$AA$26="Catastrófico"),CONCATENATE("R3C",'Mapa final'!$O$26),"")</f>
        <v/>
      </c>
      <c r="AM28" s="57" t="str">
        <f>IF(AND('Mapa final'!$Y$27="Media",'Mapa final'!$AA$27="Catastrófico"),CONCATENATE("R3C",'Mapa final'!$O$27),"")</f>
        <v/>
      </c>
      <c r="AN28" s="84"/>
      <c r="AO28" s="369"/>
      <c r="AP28" s="370"/>
      <c r="AQ28" s="370"/>
      <c r="AR28" s="370"/>
      <c r="AS28" s="370"/>
      <c r="AT28" s="371"/>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row>
    <row r="29" spans="1:76" ht="15" customHeight="1" x14ac:dyDescent="0.25">
      <c r="A29" s="84"/>
      <c r="B29" s="238"/>
      <c r="C29" s="238"/>
      <c r="D29" s="239"/>
      <c r="E29" s="339"/>
      <c r="F29" s="340"/>
      <c r="G29" s="340"/>
      <c r="H29" s="340"/>
      <c r="I29" s="355"/>
      <c r="J29" s="68" t="str">
        <f>IF(AND('Mapa final'!$Y$28="Media",'Mapa final'!$AA$28="Leve"),CONCATENATE("R4C",'Mapa final'!$O$28),"")</f>
        <v/>
      </c>
      <c r="K29" s="69" t="str">
        <f>IF(AND('Mapa final'!$Y$29="Media",'Mapa final'!$AA$29="Leve"),CONCATENATE("R4C",'Mapa final'!$O$29),"")</f>
        <v/>
      </c>
      <c r="L29" s="69" t="str">
        <f>IF(AND('Mapa final'!$Y$30="Media",'Mapa final'!$AA$30="Leve"),CONCATENATE("R4C",'Mapa final'!$O$30),"")</f>
        <v/>
      </c>
      <c r="M29" s="69" t="str">
        <f>IF(AND('Mapa final'!$Y$31="Media",'Mapa final'!$AA$31="Leve"),CONCATENATE("R4C",'Mapa final'!$O$31),"")</f>
        <v/>
      </c>
      <c r="N29" s="69" t="str">
        <f>IF(AND('Mapa final'!$Y$32="Media",'Mapa final'!$AA$32="Leve"),CONCATENATE("R4C",'Mapa final'!$O$32),"")</f>
        <v/>
      </c>
      <c r="O29" s="70" t="str">
        <f>IF(AND('Mapa final'!$Y$33="Media",'Mapa final'!$AA$33="Leve"),CONCATENATE("R4C",'Mapa final'!$O$33),"")</f>
        <v/>
      </c>
      <c r="P29" s="68" t="str">
        <f>IF(AND('Mapa final'!$Y$28="Media",'Mapa final'!$AA$28="Menor"),CONCATENATE("R4C",'Mapa final'!$O$28),"")</f>
        <v/>
      </c>
      <c r="Q29" s="69" t="str">
        <f>IF(AND('Mapa final'!$Y$29="Media",'Mapa final'!$AA$29="Menor"),CONCATENATE("R4C",'Mapa final'!$O$29),"")</f>
        <v/>
      </c>
      <c r="R29" s="69" t="str">
        <f>IF(AND('Mapa final'!$Y$30="Media",'Mapa final'!$AA$30="Menor"),CONCATENATE("R4C",'Mapa final'!$O$30),"")</f>
        <v/>
      </c>
      <c r="S29" s="69" t="str">
        <f>IF(AND('Mapa final'!$Y$31="Media",'Mapa final'!$AA$31="Menor"),CONCATENATE("R4C",'Mapa final'!$O$31),"")</f>
        <v/>
      </c>
      <c r="T29" s="69" t="str">
        <f>IF(AND('Mapa final'!$Y$32="Media",'Mapa final'!$AA$32="Menor"),CONCATENATE("R4C",'Mapa final'!$O$32),"")</f>
        <v/>
      </c>
      <c r="U29" s="70" t="str">
        <f>IF(AND('Mapa final'!$Y$33="Media",'Mapa final'!$AA$33="Menor"),CONCATENATE("R4C",'Mapa final'!$O$33),"")</f>
        <v/>
      </c>
      <c r="V29" s="68" t="str">
        <f>IF(AND('Mapa final'!$Y$28="Media",'Mapa final'!$AA$28="Moderado"),CONCATENATE("R4C",'Mapa final'!$O$28),"")</f>
        <v/>
      </c>
      <c r="W29" s="69" t="str">
        <f>IF(AND('Mapa final'!$Y$29="Media",'Mapa final'!$AA$29="Moderado"),CONCATENATE("R4C",'Mapa final'!$O$29),"")</f>
        <v/>
      </c>
      <c r="X29" s="69" t="str">
        <f>IF(AND('Mapa final'!$Y$30="Media",'Mapa final'!$AA$30="Moderado"),CONCATENATE("R4C",'Mapa final'!$O$30),"")</f>
        <v/>
      </c>
      <c r="Y29" s="69" t="str">
        <f>IF(AND('Mapa final'!$Y$31="Media",'Mapa final'!$AA$31="Moderado"),CONCATENATE("R4C",'Mapa final'!$O$31),"")</f>
        <v/>
      </c>
      <c r="Z29" s="69" t="str">
        <f>IF(AND('Mapa final'!$Y$32="Media",'Mapa final'!$AA$32="Moderado"),CONCATENATE("R4C",'Mapa final'!$O$32),"")</f>
        <v/>
      </c>
      <c r="AA29" s="70" t="str">
        <f>IF(AND('Mapa final'!$Y$33="Media",'Mapa final'!$AA$33="Moderado"),CONCATENATE("R4C",'Mapa final'!$O$33),"")</f>
        <v/>
      </c>
      <c r="AB29" s="52" t="str">
        <f>IF(AND('Mapa final'!$Y$28="Media",'Mapa final'!$AA$28="Mayor"),CONCATENATE("R4C",'Mapa final'!$O$28),"")</f>
        <v/>
      </c>
      <c r="AC29" s="53" t="str">
        <f>IF(AND('Mapa final'!$Y$29="Media",'Mapa final'!$AA$29="Mayor"),CONCATENATE("R4C",'Mapa final'!$O$29),"")</f>
        <v/>
      </c>
      <c r="AD29" s="58" t="str">
        <f>IF(AND('Mapa final'!$Y$30="Media",'Mapa final'!$AA$30="Mayor"),CONCATENATE("R4C",'Mapa final'!$O$30),"")</f>
        <v/>
      </c>
      <c r="AE29" s="58" t="str">
        <f>IF(AND('Mapa final'!$Y$31="Media",'Mapa final'!$AA$31="Mayor"),CONCATENATE("R4C",'Mapa final'!$O$31),"")</f>
        <v/>
      </c>
      <c r="AF29" s="58" t="str">
        <f>IF(AND('Mapa final'!$Y$32="Media",'Mapa final'!$AA$32="Mayor"),CONCATENATE("R4C",'Mapa final'!$O$32),"")</f>
        <v/>
      </c>
      <c r="AG29" s="54" t="str">
        <f>IF(AND('Mapa final'!$Y$33="Media",'Mapa final'!$AA$33="Mayor"),CONCATENATE("R4C",'Mapa final'!$O$33),"")</f>
        <v/>
      </c>
      <c r="AH29" s="55" t="str">
        <f>IF(AND('Mapa final'!$Y$28="Media",'Mapa final'!$AA$28="Catastrófico"),CONCATENATE("R4C",'Mapa final'!$O$28),"")</f>
        <v/>
      </c>
      <c r="AI29" s="56" t="str">
        <f>IF(AND('Mapa final'!$Y$29="Media",'Mapa final'!$AA$29="Catastrófico"),CONCATENATE("R4C",'Mapa final'!$O$29),"")</f>
        <v/>
      </c>
      <c r="AJ29" s="56" t="str">
        <f>IF(AND('Mapa final'!$Y$30="Media",'Mapa final'!$AA$30="Catastrófico"),CONCATENATE("R4C",'Mapa final'!$O$30),"")</f>
        <v/>
      </c>
      <c r="AK29" s="56" t="str">
        <f>IF(AND('Mapa final'!$Y$31="Media",'Mapa final'!$AA$31="Catastrófico"),CONCATENATE("R4C",'Mapa final'!$O$31),"")</f>
        <v/>
      </c>
      <c r="AL29" s="56" t="str">
        <f>IF(AND('Mapa final'!$Y$32="Media",'Mapa final'!$AA$32="Catastrófico"),CONCATENATE("R4C",'Mapa final'!$O$32),"")</f>
        <v/>
      </c>
      <c r="AM29" s="57" t="str">
        <f>IF(AND('Mapa final'!$Y$33="Media",'Mapa final'!$AA$33="Catastrófico"),CONCATENATE("R4C",'Mapa final'!$O$33),"")</f>
        <v/>
      </c>
      <c r="AN29" s="84"/>
      <c r="AO29" s="369"/>
      <c r="AP29" s="370"/>
      <c r="AQ29" s="370"/>
      <c r="AR29" s="370"/>
      <c r="AS29" s="370"/>
      <c r="AT29" s="371"/>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row>
    <row r="30" spans="1:76" ht="15" customHeight="1" x14ac:dyDescent="0.25">
      <c r="A30" s="84"/>
      <c r="B30" s="238"/>
      <c r="C30" s="238"/>
      <c r="D30" s="239"/>
      <c r="E30" s="339"/>
      <c r="F30" s="340"/>
      <c r="G30" s="340"/>
      <c r="H30" s="340"/>
      <c r="I30" s="355"/>
      <c r="J30" s="68" t="str">
        <f>IF(AND('Mapa final'!$Y$34="Media",'Mapa final'!$AA$34="Leve"),CONCATENATE("R5C",'Mapa final'!$O$34),"")</f>
        <v/>
      </c>
      <c r="K30" s="69" t="str">
        <f>IF(AND('Mapa final'!$Y$35="Media",'Mapa final'!$AA$35="Leve"),CONCATENATE("R5C",'Mapa final'!$O$35),"")</f>
        <v/>
      </c>
      <c r="L30" s="69" t="str">
        <f>IF(AND('Mapa final'!$Y$36="Media",'Mapa final'!$AA$36="Leve"),CONCATENATE("R5C",'Mapa final'!$O$36),"")</f>
        <v/>
      </c>
      <c r="M30" s="69" t="str">
        <f>IF(AND('Mapa final'!$Y$37="Media",'Mapa final'!$AA$37="Leve"),CONCATENATE("R5C",'Mapa final'!$O$37),"")</f>
        <v/>
      </c>
      <c r="N30" s="69" t="str">
        <f>IF(AND('Mapa final'!$Y$38="Media",'Mapa final'!$AA$38="Leve"),CONCATENATE("R5C",'Mapa final'!$O$38),"")</f>
        <v/>
      </c>
      <c r="O30" s="70" t="str">
        <f>IF(AND('Mapa final'!$Y$39="Media",'Mapa final'!$AA$39="Leve"),CONCATENATE("R5C",'Mapa final'!$O$39),"")</f>
        <v/>
      </c>
      <c r="P30" s="68" t="str">
        <f>IF(AND('Mapa final'!$Y$34="Media",'Mapa final'!$AA$34="Menor"),CONCATENATE("R5C",'Mapa final'!$O$34),"")</f>
        <v/>
      </c>
      <c r="Q30" s="69" t="str">
        <f>IF(AND('Mapa final'!$Y$35="Media",'Mapa final'!$AA$35="Menor"),CONCATENATE("R5C",'Mapa final'!$O$35),"")</f>
        <v/>
      </c>
      <c r="R30" s="69" t="str">
        <f>IF(AND('Mapa final'!$Y$36="Media",'Mapa final'!$AA$36="Menor"),CONCATENATE("R5C",'Mapa final'!$O$36),"")</f>
        <v/>
      </c>
      <c r="S30" s="69" t="str">
        <f>IF(AND('Mapa final'!$Y$37="Media",'Mapa final'!$AA$37="Menor"),CONCATENATE("R5C",'Mapa final'!$O$37),"")</f>
        <v/>
      </c>
      <c r="T30" s="69" t="str">
        <f>IF(AND('Mapa final'!$Y$38="Media",'Mapa final'!$AA$38="Menor"),CONCATENATE("R5C",'Mapa final'!$O$38),"")</f>
        <v/>
      </c>
      <c r="U30" s="70" t="str">
        <f>IF(AND('Mapa final'!$Y$39="Media",'Mapa final'!$AA$39="Menor"),CONCATENATE("R5C",'Mapa final'!$O$39),"")</f>
        <v/>
      </c>
      <c r="V30" s="68" t="str">
        <f>IF(AND('Mapa final'!$Y$34="Media",'Mapa final'!$AA$34="Moderado"),CONCATENATE("R5C",'Mapa final'!$O$34),"")</f>
        <v/>
      </c>
      <c r="W30" s="69" t="str">
        <f>IF(AND('Mapa final'!$Y$35="Media",'Mapa final'!$AA$35="Moderado"),CONCATENATE("R5C",'Mapa final'!$O$35),"")</f>
        <v/>
      </c>
      <c r="X30" s="69" t="str">
        <f>IF(AND('Mapa final'!$Y$36="Media",'Mapa final'!$AA$36="Moderado"),CONCATENATE("R5C",'Mapa final'!$O$36),"")</f>
        <v/>
      </c>
      <c r="Y30" s="69" t="str">
        <f>IF(AND('Mapa final'!$Y$37="Media",'Mapa final'!$AA$37="Moderado"),CONCATENATE("R5C",'Mapa final'!$O$37),"")</f>
        <v/>
      </c>
      <c r="Z30" s="69" t="str">
        <f>IF(AND('Mapa final'!$Y$38="Media",'Mapa final'!$AA$38="Moderado"),CONCATENATE("R5C",'Mapa final'!$O$38),"")</f>
        <v/>
      </c>
      <c r="AA30" s="70" t="str">
        <f>IF(AND('Mapa final'!$Y$39="Media",'Mapa final'!$AA$39="Moderado"),CONCATENATE("R5C",'Mapa final'!$O$39),"")</f>
        <v/>
      </c>
      <c r="AB30" s="52" t="str">
        <f>IF(AND('Mapa final'!$Y$34="Media",'Mapa final'!$AA$34="Mayor"),CONCATENATE("R5C",'Mapa final'!$O$34),"")</f>
        <v/>
      </c>
      <c r="AC30" s="53" t="str">
        <f>IF(AND('Mapa final'!$Y$35="Media",'Mapa final'!$AA$35="Mayor"),CONCATENATE("R5C",'Mapa final'!$O$35),"")</f>
        <v/>
      </c>
      <c r="AD30" s="58" t="str">
        <f>IF(AND('Mapa final'!$Y$36="Media",'Mapa final'!$AA$36="Mayor"),CONCATENATE("R5C",'Mapa final'!$O$36),"")</f>
        <v/>
      </c>
      <c r="AE30" s="58" t="str">
        <f>IF(AND('Mapa final'!$Y$37="Media",'Mapa final'!$AA$37="Mayor"),CONCATENATE("R5C",'Mapa final'!$O$37),"")</f>
        <v/>
      </c>
      <c r="AF30" s="58" t="str">
        <f>IF(AND('Mapa final'!$Y$38="Media",'Mapa final'!$AA$38="Mayor"),CONCATENATE("R5C",'Mapa final'!$O$38),"")</f>
        <v/>
      </c>
      <c r="AG30" s="54" t="str">
        <f>IF(AND('Mapa final'!$Y$39="Media",'Mapa final'!$AA$39="Mayor"),CONCATENATE("R5C",'Mapa final'!$O$39),"")</f>
        <v/>
      </c>
      <c r="AH30" s="55" t="str">
        <f>IF(AND('Mapa final'!$Y$34="Media",'Mapa final'!$AA$34="Catastrófico"),CONCATENATE("R5C",'Mapa final'!$O$34),"")</f>
        <v/>
      </c>
      <c r="AI30" s="56" t="str">
        <f>IF(AND('Mapa final'!$Y$35="Media",'Mapa final'!$AA$35="Catastrófico"),CONCATENATE("R5C",'Mapa final'!$O$35),"")</f>
        <v/>
      </c>
      <c r="AJ30" s="56" t="str">
        <f>IF(AND('Mapa final'!$Y$36="Media",'Mapa final'!$AA$36="Catastrófico"),CONCATENATE("R5C",'Mapa final'!$O$36),"")</f>
        <v/>
      </c>
      <c r="AK30" s="56" t="str">
        <f>IF(AND('Mapa final'!$Y$37="Media",'Mapa final'!$AA$37="Catastrófico"),CONCATENATE("R5C",'Mapa final'!$O$37),"")</f>
        <v/>
      </c>
      <c r="AL30" s="56" t="str">
        <f>IF(AND('Mapa final'!$Y$38="Media",'Mapa final'!$AA$38="Catastrófico"),CONCATENATE("R5C",'Mapa final'!$O$38),"")</f>
        <v/>
      </c>
      <c r="AM30" s="57" t="str">
        <f>IF(AND('Mapa final'!$Y$39="Media",'Mapa final'!$AA$39="Catastrófico"),CONCATENATE("R5C",'Mapa final'!$O$39),"")</f>
        <v/>
      </c>
      <c r="AN30" s="84"/>
      <c r="AO30" s="369"/>
      <c r="AP30" s="370"/>
      <c r="AQ30" s="370"/>
      <c r="AR30" s="370"/>
      <c r="AS30" s="370"/>
      <c r="AT30" s="371"/>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row>
    <row r="31" spans="1:76" ht="15" customHeight="1" x14ac:dyDescent="0.25">
      <c r="A31" s="84"/>
      <c r="B31" s="238"/>
      <c r="C31" s="238"/>
      <c r="D31" s="239"/>
      <c r="E31" s="339"/>
      <c r="F31" s="340"/>
      <c r="G31" s="340"/>
      <c r="H31" s="340"/>
      <c r="I31" s="355"/>
      <c r="J31" s="68" t="str">
        <f>IF(AND('Mapa final'!$Y$40="Media",'Mapa final'!$AA$40="Leve"),CONCATENATE("R6C",'Mapa final'!$O$40),"")</f>
        <v/>
      </c>
      <c r="K31" s="69" t="str">
        <f>IF(AND('Mapa final'!$Y$41="Media",'Mapa final'!$AA$41="Leve"),CONCATENATE("R6C",'Mapa final'!$O$41),"")</f>
        <v/>
      </c>
      <c r="L31" s="69" t="str">
        <f>IF(AND('Mapa final'!$Y$42="Media",'Mapa final'!$AA$42="Leve"),CONCATENATE("R6C",'Mapa final'!$O$42),"")</f>
        <v/>
      </c>
      <c r="M31" s="69" t="str">
        <f>IF(AND('Mapa final'!$Y$43="Media",'Mapa final'!$AA$43="Leve"),CONCATENATE("R6C",'Mapa final'!$O$43),"")</f>
        <v/>
      </c>
      <c r="N31" s="69" t="str">
        <f>IF(AND('Mapa final'!$Y$44="Media",'Mapa final'!$AA$44="Leve"),CONCATENATE("R6C",'Mapa final'!$O$44),"")</f>
        <v/>
      </c>
      <c r="O31" s="70" t="str">
        <f>IF(AND('Mapa final'!$Y$45="Media",'Mapa final'!$AA$45="Leve"),CONCATENATE("R6C",'Mapa final'!$O$45),"")</f>
        <v/>
      </c>
      <c r="P31" s="68" t="str">
        <f>IF(AND('Mapa final'!$Y$40="Media",'Mapa final'!$AA$40="Menor"),CONCATENATE("R6C",'Mapa final'!$O$40),"")</f>
        <v/>
      </c>
      <c r="Q31" s="69" t="str">
        <f>IF(AND('Mapa final'!$Y$41="Media",'Mapa final'!$AA$41="Menor"),CONCATENATE("R6C",'Mapa final'!$O$41),"")</f>
        <v/>
      </c>
      <c r="R31" s="69" t="str">
        <f>IF(AND('Mapa final'!$Y$42="Media",'Mapa final'!$AA$42="Menor"),CONCATENATE("R6C",'Mapa final'!$O$42),"")</f>
        <v/>
      </c>
      <c r="S31" s="69" t="str">
        <f>IF(AND('Mapa final'!$Y$43="Media",'Mapa final'!$AA$43="Menor"),CONCATENATE("R6C",'Mapa final'!$O$43),"")</f>
        <v/>
      </c>
      <c r="T31" s="69" t="str">
        <f>IF(AND('Mapa final'!$Y$44="Media",'Mapa final'!$AA$44="Menor"),CONCATENATE("R6C",'Mapa final'!$O$44),"")</f>
        <v/>
      </c>
      <c r="U31" s="70" t="str">
        <f>IF(AND('Mapa final'!$Y$45="Media",'Mapa final'!$AA$45="Menor"),CONCATENATE("R6C",'Mapa final'!$O$45),"")</f>
        <v/>
      </c>
      <c r="V31" s="68" t="str">
        <f>IF(AND('Mapa final'!$Y$40="Media",'Mapa final'!$AA$40="Moderado"),CONCATENATE("R6C",'Mapa final'!$O$40),"")</f>
        <v/>
      </c>
      <c r="W31" s="69" t="str">
        <f>IF(AND('Mapa final'!$Y$41="Media",'Mapa final'!$AA$41="Moderado"),CONCATENATE("R6C",'Mapa final'!$O$41),"")</f>
        <v/>
      </c>
      <c r="X31" s="69" t="str">
        <f>IF(AND('Mapa final'!$Y$42="Media",'Mapa final'!$AA$42="Moderado"),CONCATENATE("R6C",'Mapa final'!$O$42),"")</f>
        <v/>
      </c>
      <c r="Y31" s="69" t="str">
        <f>IF(AND('Mapa final'!$Y$43="Media",'Mapa final'!$AA$43="Moderado"),CONCATENATE("R6C",'Mapa final'!$O$43),"")</f>
        <v/>
      </c>
      <c r="Z31" s="69" t="str">
        <f>IF(AND('Mapa final'!$Y$44="Media",'Mapa final'!$AA$44="Moderado"),CONCATENATE("R6C",'Mapa final'!$O$44),"")</f>
        <v/>
      </c>
      <c r="AA31" s="70" t="str">
        <f>IF(AND('Mapa final'!$Y$45="Media",'Mapa final'!$AA$45="Moderado"),CONCATENATE("R6C",'Mapa final'!$O$45),"")</f>
        <v/>
      </c>
      <c r="AB31" s="52" t="str">
        <f>IF(AND('Mapa final'!$Y$40="Media",'Mapa final'!$AA$40="Mayor"),CONCATENATE("R6C",'Mapa final'!$O$40),"")</f>
        <v/>
      </c>
      <c r="AC31" s="53" t="str">
        <f>IF(AND('Mapa final'!$Y$41="Media",'Mapa final'!$AA$41="Mayor"),CONCATENATE("R6C",'Mapa final'!$O$41),"")</f>
        <v/>
      </c>
      <c r="AD31" s="58" t="str">
        <f>IF(AND('Mapa final'!$Y$42="Media",'Mapa final'!$AA$42="Mayor"),CONCATENATE("R6C",'Mapa final'!$O$42),"")</f>
        <v/>
      </c>
      <c r="AE31" s="58" t="str">
        <f>IF(AND('Mapa final'!$Y$43="Media",'Mapa final'!$AA$43="Mayor"),CONCATENATE("R6C",'Mapa final'!$O$43),"")</f>
        <v/>
      </c>
      <c r="AF31" s="58" t="str">
        <f>IF(AND('Mapa final'!$Y$44="Media",'Mapa final'!$AA$44="Mayor"),CONCATENATE("R6C",'Mapa final'!$O$44),"")</f>
        <v/>
      </c>
      <c r="AG31" s="54" t="str">
        <f>IF(AND('Mapa final'!$Y$45="Media",'Mapa final'!$AA$45="Mayor"),CONCATENATE("R6C",'Mapa final'!$O$45),"")</f>
        <v/>
      </c>
      <c r="AH31" s="55" t="str">
        <f>IF(AND('Mapa final'!$Y$40="Media",'Mapa final'!$AA$40="Catastrófico"),CONCATENATE("R6C",'Mapa final'!$O$40),"")</f>
        <v/>
      </c>
      <c r="AI31" s="56" t="str">
        <f>IF(AND('Mapa final'!$Y$41="Media",'Mapa final'!$AA$41="Catastrófico"),CONCATENATE("R6C",'Mapa final'!$O$41),"")</f>
        <v/>
      </c>
      <c r="AJ31" s="56" t="str">
        <f>IF(AND('Mapa final'!$Y$42="Media",'Mapa final'!$AA$42="Catastrófico"),CONCATENATE("R6C",'Mapa final'!$O$42),"")</f>
        <v/>
      </c>
      <c r="AK31" s="56" t="str">
        <f>IF(AND('Mapa final'!$Y$43="Media",'Mapa final'!$AA$43="Catastrófico"),CONCATENATE("R6C",'Mapa final'!$O$43),"")</f>
        <v/>
      </c>
      <c r="AL31" s="56" t="str">
        <f>IF(AND('Mapa final'!$Y$44="Media",'Mapa final'!$AA$44="Catastrófico"),CONCATENATE("R6C",'Mapa final'!$O$44),"")</f>
        <v/>
      </c>
      <c r="AM31" s="57" t="str">
        <f>IF(AND('Mapa final'!$Y$45="Media",'Mapa final'!$AA$45="Catastrófico"),CONCATENATE("R6C",'Mapa final'!$O$45),"")</f>
        <v/>
      </c>
      <c r="AN31" s="84"/>
      <c r="AO31" s="369"/>
      <c r="AP31" s="370"/>
      <c r="AQ31" s="370"/>
      <c r="AR31" s="370"/>
      <c r="AS31" s="370"/>
      <c r="AT31" s="371"/>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row>
    <row r="32" spans="1:76" ht="15" customHeight="1" x14ac:dyDescent="0.25">
      <c r="A32" s="84"/>
      <c r="B32" s="238"/>
      <c r="C32" s="238"/>
      <c r="D32" s="239"/>
      <c r="E32" s="339"/>
      <c r="F32" s="340"/>
      <c r="G32" s="340"/>
      <c r="H32" s="340"/>
      <c r="I32" s="355"/>
      <c r="J32" s="68" t="str">
        <f>IF(AND('Mapa final'!$Y$46="Media",'Mapa final'!$AA$46="Leve"),CONCATENATE("R7C",'Mapa final'!$O$46),"")</f>
        <v/>
      </c>
      <c r="K32" s="69" t="str">
        <f>IF(AND('Mapa final'!$Y$47="Media",'Mapa final'!$AA$47="Leve"),CONCATENATE("R7C",'Mapa final'!$O$47),"")</f>
        <v/>
      </c>
      <c r="L32" s="69" t="str">
        <f>IF(AND('Mapa final'!$Y$48="Media",'Mapa final'!$AA$48="Leve"),CONCATENATE("R7C",'Mapa final'!$O$48),"")</f>
        <v/>
      </c>
      <c r="M32" s="69" t="str">
        <f>IF(AND('Mapa final'!$Y$49="Media",'Mapa final'!$AA$49="Leve"),CONCATENATE("R7C",'Mapa final'!$O$49),"")</f>
        <v/>
      </c>
      <c r="N32" s="69" t="str">
        <f>IF(AND('Mapa final'!$Y$50="Media",'Mapa final'!$AA$50="Leve"),CONCATENATE("R7C",'Mapa final'!$O$50),"")</f>
        <v/>
      </c>
      <c r="O32" s="70" t="str">
        <f>IF(AND('Mapa final'!$Y$51="Media",'Mapa final'!$AA$51="Leve"),CONCATENATE("R7C",'Mapa final'!$O$51),"")</f>
        <v/>
      </c>
      <c r="P32" s="68" t="str">
        <f>IF(AND('Mapa final'!$Y$46="Media",'Mapa final'!$AA$46="Menor"),CONCATENATE("R7C",'Mapa final'!$O$46),"")</f>
        <v/>
      </c>
      <c r="Q32" s="69" t="str">
        <f>IF(AND('Mapa final'!$Y$47="Media",'Mapa final'!$AA$47="Menor"),CONCATENATE("R7C",'Mapa final'!$O$47),"")</f>
        <v/>
      </c>
      <c r="R32" s="69" t="str">
        <f>IF(AND('Mapa final'!$Y$48="Media",'Mapa final'!$AA$48="Menor"),CONCATENATE("R7C",'Mapa final'!$O$48),"")</f>
        <v/>
      </c>
      <c r="S32" s="69" t="str">
        <f>IF(AND('Mapa final'!$Y$49="Media",'Mapa final'!$AA$49="Menor"),CONCATENATE("R7C",'Mapa final'!$O$49),"")</f>
        <v/>
      </c>
      <c r="T32" s="69" t="str">
        <f>IF(AND('Mapa final'!$Y$50="Media",'Mapa final'!$AA$50="Menor"),CONCATENATE("R7C",'Mapa final'!$O$50),"")</f>
        <v/>
      </c>
      <c r="U32" s="70" t="str">
        <f>IF(AND('Mapa final'!$Y$51="Media",'Mapa final'!$AA$51="Menor"),CONCATENATE("R7C",'Mapa final'!$O$51),"")</f>
        <v/>
      </c>
      <c r="V32" s="68" t="str">
        <f>IF(AND('Mapa final'!$Y$46="Media",'Mapa final'!$AA$46="Moderado"),CONCATENATE("R7C",'Mapa final'!$O$46),"")</f>
        <v/>
      </c>
      <c r="W32" s="69" t="str">
        <f>IF(AND('Mapa final'!$Y$47="Media",'Mapa final'!$AA$47="Moderado"),CONCATENATE("R7C",'Mapa final'!$O$47),"")</f>
        <v/>
      </c>
      <c r="X32" s="69" t="str">
        <f>IF(AND('Mapa final'!$Y$48="Media",'Mapa final'!$AA$48="Moderado"),CONCATENATE("R7C",'Mapa final'!$O$48),"")</f>
        <v/>
      </c>
      <c r="Y32" s="69" t="str">
        <f>IF(AND('Mapa final'!$Y$49="Media",'Mapa final'!$AA$49="Moderado"),CONCATENATE("R7C",'Mapa final'!$O$49),"")</f>
        <v/>
      </c>
      <c r="Z32" s="69" t="str">
        <f>IF(AND('Mapa final'!$Y$50="Media",'Mapa final'!$AA$50="Moderado"),CONCATENATE("R7C",'Mapa final'!$O$50),"")</f>
        <v/>
      </c>
      <c r="AA32" s="70" t="str">
        <f>IF(AND('Mapa final'!$Y$51="Media",'Mapa final'!$AA$51="Moderado"),CONCATENATE("R7C",'Mapa final'!$O$51),"")</f>
        <v/>
      </c>
      <c r="AB32" s="52" t="str">
        <f>IF(AND('Mapa final'!$Y$46="Media",'Mapa final'!$AA$46="Mayor"),CONCATENATE("R7C",'Mapa final'!$O$46),"")</f>
        <v/>
      </c>
      <c r="AC32" s="53" t="str">
        <f>IF(AND('Mapa final'!$Y$47="Media",'Mapa final'!$AA$47="Mayor"),CONCATENATE("R7C",'Mapa final'!$O$47),"")</f>
        <v/>
      </c>
      <c r="AD32" s="58" t="str">
        <f>IF(AND('Mapa final'!$Y$48="Media",'Mapa final'!$AA$48="Mayor"),CONCATENATE("R7C",'Mapa final'!$O$48),"")</f>
        <v/>
      </c>
      <c r="AE32" s="58" t="str">
        <f>IF(AND('Mapa final'!$Y$49="Media",'Mapa final'!$AA$49="Mayor"),CONCATENATE("R7C",'Mapa final'!$O$49),"")</f>
        <v/>
      </c>
      <c r="AF32" s="58" t="str">
        <f>IF(AND('Mapa final'!$Y$50="Media",'Mapa final'!$AA$50="Mayor"),CONCATENATE("R7C",'Mapa final'!$O$50),"")</f>
        <v/>
      </c>
      <c r="AG32" s="54" t="str">
        <f>IF(AND('Mapa final'!$Y$51="Media",'Mapa final'!$AA$51="Mayor"),CONCATENATE("R7C",'Mapa final'!$O$51),"")</f>
        <v/>
      </c>
      <c r="AH32" s="55" t="str">
        <f>IF(AND('Mapa final'!$Y$46="Media",'Mapa final'!$AA$46="Catastrófico"),CONCATENATE("R7C",'Mapa final'!$O$46),"")</f>
        <v/>
      </c>
      <c r="AI32" s="56" t="str">
        <f>IF(AND('Mapa final'!$Y$47="Media",'Mapa final'!$AA$47="Catastrófico"),CONCATENATE("R7C",'Mapa final'!$O$47),"")</f>
        <v/>
      </c>
      <c r="AJ32" s="56" t="str">
        <f>IF(AND('Mapa final'!$Y$48="Media",'Mapa final'!$AA$48="Catastrófico"),CONCATENATE("R7C",'Mapa final'!$O$48),"")</f>
        <v/>
      </c>
      <c r="AK32" s="56" t="str">
        <f>IF(AND('Mapa final'!$Y$49="Media",'Mapa final'!$AA$49="Catastrófico"),CONCATENATE("R7C",'Mapa final'!$O$49),"")</f>
        <v/>
      </c>
      <c r="AL32" s="56" t="str">
        <f>IF(AND('Mapa final'!$Y$50="Media",'Mapa final'!$AA$50="Catastrófico"),CONCATENATE("R7C",'Mapa final'!$O$50),"")</f>
        <v/>
      </c>
      <c r="AM32" s="57" t="str">
        <f>IF(AND('Mapa final'!$Y$51="Media",'Mapa final'!$AA$51="Catastrófico"),CONCATENATE("R7C",'Mapa final'!$O$51),"")</f>
        <v/>
      </c>
      <c r="AN32" s="84"/>
      <c r="AO32" s="369"/>
      <c r="AP32" s="370"/>
      <c r="AQ32" s="370"/>
      <c r="AR32" s="370"/>
      <c r="AS32" s="370"/>
      <c r="AT32" s="371"/>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row>
    <row r="33" spans="1:80" ht="15" customHeight="1" x14ac:dyDescent="0.25">
      <c r="A33" s="84"/>
      <c r="B33" s="238"/>
      <c r="C33" s="238"/>
      <c r="D33" s="239"/>
      <c r="E33" s="339"/>
      <c r="F33" s="340"/>
      <c r="G33" s="340"/>
      <c r="H33" s="340"/>
      <c r="I33" s="355"/>
      <c r="J33" s="68" t="str">
        <f>IF(AND('Mapa final'!$Y$52="Media",'Mapa final'!$AA$52="Leve"),CONCATENATE("R8C",'Mapa final'!$O$52),"")</f>
        <v/>
      </c>
      <c r="K33" s="69" t="str">
        <f>IF(AND('Mapa final'!$Y$53="Media",'Mapa final'!$AA$53="Leve"),CONCATENATE("R8C",'Mapa final'!$O$53),"")</f>
        <v/>
      </c>
      <c r="L33" s="69" t="str">
        <f>IF(AND('Mapa final'!$Y$54="Media",'Mapa final'!$AA$54="Leve"),CONCATENATE("R8C",'Mapa final'!$O$54),"")</f>
        <v/>
      </c>
      <c r="M33" s="69" t="str">
        <f>IF(AND('Mapa final'!$Y$55="Media",'Mapa final'!$AA$55="Leve"),CONCATENATE("R8C",'Mapa final'!$O$55),"")</f>
        <v/>
      </c>
      <c r="N33" s="69" t="str">
        <f>IF(AND('Mapa final'!$Y$56="Media",'Mapa final'!$AA$56="Leve"),CONCATENATE("R8C",'Mapa final'!$O$56),"")</f>
        <v/>
      </c>
      <c r="O33" s="70" t="str">
        <f>IF(AND('Mapa final'!$Y$57="Media",'Mapa final'!$AA$57="Leve"),CONCATENATE("R8C",'Mapa final'!$O$57),"")</f>
        <v/>
      </c>
      <c r="P33" s="68" t="str">
        <f>IF(AND('Mapa final'!$Y$52="Media",'Mapa final'!$AA$52="Menor"),CONCATENATE("R8C",'Mapa final'!$O$52),"")</f>
        <v/>
      </c>
      <c r="Q33" s="69" t="str">
        <f>IF(AND('Mapa final'!$Y$53="Media",'Mapa final'!$AA$53="Menor"),CONCATENATE("R8C",'Mapa final'!$O$53),"")</f>
        <v/>
      </c>
      <c r="R33" s="69" t="str">
        <f>IF(AND('Mapa final'!$Y$54="Media",'Mapa final'!$AA$54="Menor"),CONCATENATE("R8C",'Mapa final'!$O$54),"")</f>
        <v/>
      </c>
      <c r="S33" s="69" t="str">
        <f>IF(AND('Mapa final'!$Y$55="Media",'Mapa final'!$AA$55="Menor"),CONCATENATE("R8C",'Mapa final'!$O$55),"")</f>
        <v/>
      </c>
      <c r="T33" s="69" t="str">
        <f>IF(AND('Mapa final'!$Y$56="Media",'Mapa final'!$AA$56="Menor"),CONCATENATE("R8C",'Mapa final'!$O$56),"")</f>
        <v/>
      </c>
      <c r="U33" s="70" t="str">
        <f>IF(AND('Mapa final'!$Y$57="Media",'Mapa final'!$AA$57="Menor"),CONCATENATE("R8C",'Mapa final'!$O$57),"")</f>
        <v/>
      </c>
      <c r="V33" s="68" t="str">
        <f>IF(AND('Mapa final'!$Y$52="Media",'Mapa final'!$AA$52="Moderado"),CONCATENATE("R8C",'Mapa final'!$O$52),"")</f>
        <v/>
      </c>
      <c r="W33" s="69" t="str">
        <f>IF(AND('Mapa final'!$Y$53="Media",'Mapa final'!$AA$53="Moderado"),CONCATENATE("R8C",'Mapa final'!$O$53),"")</f>
        <v/>
      </c>
      <c r="X33" s="69" t="str">
        <f>IF(AND('Mapa final'!$Y$54="Media",'Mapa final'!$AA$54="Moderado"),CONCATENATE("R8C",'Mapa final'!$O$54),"")</f>
        <v/>
      </c>
      <c r="Y33" s="69" t="str">
        <f>IF(AND('Mapa final'!$Y$55="Media",'Mapa final'!$AA$55="Moderado"),CONCATENATE("R8C",'Mapa final'!$O$55),"")</f>
        <v/>
      </c>
      <c r="Z33" s="69" t="str">
        <f>IF(AND('Mapa final'!$Y$56="Media",'Mapa final'!$AA$56="Moderado"),CONCATENATE("R8C",'Mapa final'!$O$56),"")</f>
        <v/>
      </c>
      <c r="AA33" s="70" t="str">
        <f>IF(AND('Mapa final'!$Y$57="Media",'Mapa final'!$AA$57="Moderado"),CONCATENATE("R8C",'Mapa final'!$O$57),"")</f>
        <v/>
      </c>
      <c r="AB33" s="52" t="str">
        <f>IF(AND('Mapa final'!$Y$52="Media",'Mapa final'!$AA$52="Mayor"),CONCATENATE("R8C",'Mapa final'!$O$52),"")</f>
        <v/>
      </c>
      <c r="AC33" s="53" t="str">
        <f>IF(AND('Mapa final'!$Y$53="Media",'Mapa final'!$AA$53="Mayor"),CONCATENATE("R8C",'Mapa final'!$O$53),"")</f>
        <v/>
      </c>
      <c r="AD33" s="58" t="str">
        <f>IF(AND('Mapa final'!$Y$54="Media",'Mapa final'!$AA$54="Mayor"),CONCATENATE("R8C",'Mapa final'!$O$54),"")</f>
        <v/>
      </c>
      <c r="AE33" s="58" t="str">
        <f>IF(AND('Mapa final'!$Y$55="Media",'Mapa final'!$AA$55="Mayor"),CONCATENATE("R8C",'Mapa final'!$O$55),"")</f>
        <v/>
      </c>
      <c r="AF33" s="58" t="str">
        <f>IF(AND('Mapa final'!$Y$56="Media",'Mapa final'!$AA$56="Mayor"),CONCATENATE("R8C",'Mapa final'!$O$56),"")</f>
        <v/>
      </c>
      <c r="AG33" s="54" t="str">
        <f>IF(AND('Mapa final'!$Y$57="Media",'Mapa final'!$AA$57="Mayor"),CONCATENATE("R8C",'Mapa final'!$O$57),"")</f>
        <v/>
      </c>
      <c r="AH33" s="55" t="str">
        <f>IF(AND('Mapa final'!$Y$52="Media",'Mapa final'!$AA$52="Catastrófico"),CONCATENATE("R8C",'Mapa final'!$O$52),"")</f>
        <v/>
      </c>
      <c r="AI33" s="56" t="str">
        <f>IF(AND('Mapa final'!$Y$53="Media",'Mapa final'!$AA$53="Catastrófico"),CONCATENATE("R8C",'Mapa final'!$O$53),"")</f>
        <v/>
      </c>
      <c r="AJ33" s="56" t="str">
        <f>IF(AND('Mapa final'!$Y$54="Media",'Mapa final'!$AA$54="Catastrófico"),CONCATENATE("R8C",'Mapa final'!$O$54),"")</f>
        <v/>
      </c>
      <c r="AK33" s="56" t="str">
        <f>IF(AND('Mapa final'!$Y$55="Media",'Mapa final'!$AA$55="Catastrófico"),CONCATENATE("R8C",'Mapa final'!$O$55),"")</f>
        <v/>
      </c>
      <c r="AL33" s="56" t="str">
        <f>IF(AND('Mapa final'!$Y$56="Media",'Mapa final'!$AA$56="Catastrófico"),CONCATENATE("R8C",'Mapa final'!$O$56),"")</f>
        <v/>
      </c>
      <c r="AM33" s="57" t="str">
        <f>IF(AND('Mapa final'!$Y$57="Media",'Mapa final'!$AA$57="Catastrófico"),CONCATENATE("R8C",'Mapa final'!$O$57),"")</f>
        <v/>
      </c>
      <c r="AN33" s="84"/>
      <c r="AO33" s="369"/>
      <c r="AP33" s="370"/>
      <c r="AQ33" s="370"/>
      <c r="AR33" s="370"/>
      <c r="AS33" s="370"/>
      <c r="AT33" s="371"/>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row>
    <row r="34" spans="1:80" ht="15" customHeight="1" x14ac:dyDescent="0.25">
      <c r="A34" s="84"/>
      <c r="B34" s="238"/>
      <c r="C34" s="238"/>
      <c r="D34" s="239"/>
      <c r="E34" s="339"/>
      <c r="F34" s="340"/>
      <c r="G34" s="340"/>
      <c r="H34" s="340"/>
      <c r="I34" s="355"/>
      <c r="J34" s="68" t="str">
        <f>IF(AND('Mapa final'!$Y$58="Media",'Mapa final'!$AA$58="Leve"),CONCATENATE("R9C",'Mapa final'!$O$58),"")</f>
        <v/>
      </c>
      <c r="K34" s="69" t="str">
        <f>IF(AND('Mapa final'!$Y$59="Media",'Mapa final'!$AA$59="Leve"),CONCATENATE("R9C",'Mapa final'!$O$59),"")</f>
        <v/>
      </c>
      <c r="L34" s="69" t="str">
        <f>IF(AND('Mapa final'!$Y$60="Media",'Mapa final'!$AA$60="Leve"),CONCATENATE("R9C",'Mapa final'!$O$60),"")</f>
        <v/>
      </c>
      <c r="M34" s="69" t="str">
        <f>IF(AND('Mapa final'!$Y$61="Media",'Mapa final'!$AA$61="Leve"),CONCATENATE("R9C",'Mapa final'!$O$61),"")</f>
        <v/>
      </c>
      <c r="N34" s="69" t="str">
        <f>IF(AND('Mapa final'!$Y$62="Media",'Mapa final'!$AA$62="Leve"),CONCATENATE("R9C",'Mapa final'!$O$62),"")</f>
        <v/>
      </c>
      <c r="O34" s="70" t="str">
        <f>IF(AND('Mapa final'!$Y$63="Media",'Mapa final'!$AA$63="Leve"),CONCATENATE("R9C",'Mapa final'!$O$63),"")</f>
        <v/>
      </c>
      <c r="P34" s="68" t="str">
        <f>IF(AND('Mapa final'!$Y$58="Media",'Mapa final'!$AA$58="Menor"),CONCATENATE("R9C",'Mapa final'!$O$58),"")</f>
        <v/>
      </c>
      <c r="Q34" s="69" t="str">
        <f>IF(AND('Mapa final'!$Y$59="Media",'Mapa final'!$AA$59="Menor"),CONCATENATE("R9C",'Mapa final'!$O$59),"")</f>
        <v/>
      </c>
      <c r="R34" s="69" t="str">
        <f>IF(AND('Mapa final'!$Y$60="Media",'Mapa final'!$AA$60="Menor"),CONCATENATE("R9C",'Mapa final'!$O$60),"")</f>
        <v/>
      </c>
      <c r="S34" s="69" t="str">
        <f>IF(AND('Mapa final'!$Y$61="Media",'Mapa final'!$AA$61="Menor"),CONCATENATE("R9C",'Mapa final'!$O$61),"")</f>
        <v/>
      </c>
      <c r="T34" s="69" t="str">
        <f>IF(AND('Mapa final'!$Y$62="Media",'Mapa final'!$AA$62="Menor"),CONCATENATE("R9C",'Mapa final'!$O$62),"")</f>
        <v/>
      </c>
      <c r="U34" s="70" t="str">
        <f>IF(AND('Mapa final'!$Y$63="Media",'Mapa final'!$AA$63="Menor"),CONCATENATE("R9C",'Mapa final'!$O$63),"")</f>
        <v/>
      </c>
      <c r="V34" s="68" t="str">
        <f>IF(AND('Mapa final'!$Y$58="Media",'Mapa final'!$AA$58="Moderado"),CONCATENATE("R9C",'Mapa final'!$O$58),"")</f>
        <v/>
      </c>
      <c r="W34" s="69" t="str">
        <f>IF(AND('Mapa final'!$Y$59="Media",'Mapa final'!$AA$59="Moderado"),CONCATENATE("R9C",'Mapa final'!$O$59),"")</f>
        <v/>
      </c>
      <c r="X34" s="69" t="str">
        <f>IF(AND('Mapa final'!$Y$60="Media",'Mapa final'!$AA$60="Moderado"),CONCATENATE("R9C",'Mapa final'!$O$60),"")</f>
        <v/>
      </c>
      <c r="Y34" s="69" t="str">
        <f>IF(AND('Mapa final'!$Y$61="Media",'Mapa final'!$AA$61="Moderado"),CONCATENATE("R9C",'Mapa final'!$O$61),"")</f>
        <v/>
      </c>
      <c r="Z34" s="69" t="str">
        <f>IF(AND('Mapa final'!$Y$62="Media",'Mapa final'!$AA$62="Moderado"),CONCATENATE("R9C",'Mapa final'!$O$62),"")</f>
        <v/>
      </c>
      <c r="AA34" s="70" t="str">
        <f>IF(AND('Mapa final'!$Y$63="Media",'Mapa final'!$AA$63="Moderado"),CONCATENATE("R9C",'Mapa final'!$O$63),"")</f>
        <v/>
      </c>
      <c r="AB34" s="52" t="str">
        <f>IF(AND('Mapa final'!$Y$58="Media",'Mapa final'!$AA$58="Mayor"),CONCATENATE("R9C",'Mapa final'!$O$58),"")</f>
        <v/>
      </c>
      <c r="AC34" s="53" t="str">
        <f>IF(AND('Mapa final'!$Y$59="Media",'Mapa final'!$AA$59="Mayor"),CONCATENATE("R9C",'Mapa final'!$O$59),"")</f>
        <v/>
      </c>
      <c r="AD34" s="58" t="str">
        <f>IF(AND('Mapa final'!$Y$60="Media",'Mapa final'!$AA$60="Mayor"),CONCATENATE("R9C",'Mapa final'!$O$60),"")</f>
        <v/>
      </c>
      <c r="AE34" s="58" t="str">
        <f>IF(AND('Mapa final'!$Y$61="Media",'Mapa final'!$AA$61="Mayor"),CONCATENATE("R9C",'Mapa final'!$O$61),"")</f>
        <v/>
      </c>
      <c r="AF34" s="58" t="str">
        <f>IF(AND('Mapa final'!$Y$62="Media",'Mapa final'!$AA$62="Mayor"),CONCATENATE("R9C",'Mapa final'!$O$62),"")</f>
        <v/>
      </c>
      <c r="AG34" s="54" t="str">
        <f>IF(AND('Mapa final'!$Y$63="Media",'Mapa final'!$AA$63="Mayor"),CONCATENATE("R9C",'Mapa final'!$O$63),"")</f>
        <v/>
      </c>
      <c r="AH34" s="55" t="str">
        <f>IF(AND('Mapa final'!$Y$58="Media",'Mapa final'!$AA$58="Catastrófico"),CONCATENATE("R9C",'Mapa final'!$O$58),"")</f>
        <v/>
      </c>
      <c r="AI34" s="56" t="str">
        <f>IF(AND('Mapa final'!$Y$59="Media",'Mapa final'!$AA$59="Catastrófico"),CONCATENATE("R9C",'Mapa final'!$O$59),"")</f>
        <v/>
      </c>
      <c r="AJ34" s="56" t="str">
        <f>IF(AND('Mapa final'!$Y$60="Media",'Mapa final'!$AA$60="Catastrófico"),CONCATENATE("R9C",'Mapa final'!$O$60),"")</f>
        <v/>
      </c>
      <c r="AK34" s="56" t="str">
        <f>IF(AND('Mapa final'!$Y$61="Media",'Mapa final'!$AA$61="Catastrófico"),CONCATENATE("R9C",'Mapa final'!$O$61),"")</f>
        <v/>
      </c>
      <c r="AL34" s="56" t="str">
        <f>IF(AND('Mapa final'!$Y$62="Media",'Mapa final'!$AA$62="Catastrófico"),CONCATENATE("R9C",'Mapa final'!$O$62),"")</f>
        <v/>
      </c>
      <c r="AM34" s="57" t="str">
        <f>IF(AND('Mapa final'!$Y$63="Media",'Mapa final'!$AA$63="Catastrófico"),CONCATENATE("R9C",'Mapa final'!$O$63),"")</f>
        <v/>
      </c>
      <c r="AN34" s="84"/>
      <c r="AO34" s="369"/>
      <c r="AP34" s="370"/>
      <c r="AQ34" s="370"/>
      <c r="AR34" s="370"/>
      <c r="AS34" s="370"/>
      <c r="AT34" s="371"/>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row>
    <row r="35" spans="1:80" ht="15.75" customHeight="1" thickBot="1" x14ac:dyDescent="0.3">
      <c r="A35" s="84"/>
      <c r="B35" s="238"/>
      <c r="C35" s="238"/>
      <c r="D35" s="239"/>
      <c r="E35" s="341"/>
      <c r="F35" s="342"/>
      <c r="G35" s="342"/>
      <c r="H35" s="342"/>
      <c r="I35" s="356"/>
      <c r="J35" s="68" t="str">
        <f>IF(AND('Mapa final'!$Y$64="Media",'Mapa final'!$AA$64="Leve"),CONCATENATE("R10C",'Mapa final'!$O$64),"")</f>
        <v/>
      </c>
      <c r="K35" s="69" t="str">
        <f>IF(AND('Mapa final'!$Y$65="Media",'Mapa final'!$AA$65="Leve"),CONCATENATE("R10C",'Mapa final'!$O$65),"")</f>
        <v/>
      </c>
      <c r="L35" s="69" t="str">
        <f>IF(AND('Mapa final'!$Y$66="Media",'Mapa final'!$AA$66="Leve"),CONCATENATE("R10C",'Mapa final'!$O$66),"")</f>
        <v/>
      </c>
      <c r="M35" s="69" t="str">
        <f>IF(AND('Mapa final'!$Y$67="Media",'Mapa final'!$AA$67="Leve"),CONCATENATE("R10C",'Mapa final'!$O$67),"")</f>
        <v/>
      </c>
      <c r="N35" s="69" t="str">
        <f>IF(AND('Mapa final'!$Y$68="Media",'Mapa final'!$AA$68="Leve"),CONCATENATE("R10C",'Mapa final'!$O$68),"")</f>
        <v/>
      </c>
      <c r="O35" s="70" t="str">
        <f>IF(AND('Mapa final'!$Y$69="Media",'Mapa final'!$AA$69="Leve"),CONCATENATE("R10C",'Mapa final'!$O$69),"")</f>
        <v/>
      </c>
      <c r="P35" s="68" t="str">
        <f>IF(AND('Mapa final'!$Y$64="Media",'Mapa final'!$AA$64="Menor"),CONCATENATE("R10C",'Mapa final'!$O$64),"")</f>
        <v/>
      </c>
      <c r="Q35" s="69" t="str">
        <f>IF(AND('Mapa final'!$Y$65="Media",'Mapa final'!$AA$65="Menor"),CONCATENATE("R10C",'Mapa final'!$O$65),"")</f>
        <v/>
      </c>
      <c r="R35" s="69" t="str">
        <f>IF(AND('Mapa final'!$Y$66="Media",'Mapa final'!$AA$66="Menor"),CONCATENATE("R10C",'Mapa final'!$O$66),"")</f>
        <v/>
      </c>
      <c r="S35" s="69" t="str">
        <f>IF(AND('Mapa final'!$Y$67="Media",'Mapa final'!$AA$67="Menor"),CONCATENATE("R10C",'Mapa final'!$O$67),"")</f>
        <v/>
      </c>
      <c r="T35" s="69" t="str">
        <f>IF(AND('Mapa final'!$Y$68="Media",'Mapa final'!$AA$68="Menor"),CONCATENATE("R10C",'Mapa final'!$O$68),"")</f>
        <v/>
      </c>
      <c r="U35" s="70" t="str">
        <f>IF(AND('Mapa final'!$Y$69="Media",'Mapa final'!$AA$69="Menor"),CONCATENATE("R10C",'Mapa final'!$O$69),"")</f>
        <v/>
      </c>
      <c r="V35" s="68" t="str">
        <f>IF(AND('Mapa final'!$Y$64="Media",'Mapa final'!$AA$64="Moderado"),CONCATENATE("R10C",'Mapa final'!$O$64),"")</f>
        <v/>
      </c>
      <c r="W35" s="69" t="str">
        <f>IF(AND('Mapa final'!$Y$65="Media",'Mapa final'!$AA$65="Moderado"),CONCATENATE("R10C",'Mapa final'!$O$65),"")</f>
        <v/>
      </c>
      <c r="X35" s="69" t="str">
        <f>IF(AND('Mapa final'!$Y$66="Media",'Mapa final'!$AA$66="Moderado"),CONCATENATE("R10C",'Mapa final'!$O$66),"")</f>
        <v/>
      </c>
      <c r="Y35" s="69" t="str">
        <f>IF(AND('Mapa final'!$Y$67="Media",'Mapa final'!$AA$67="Moderado"),CONCATENATE("R10C",'Mapa final'!$O$67),"")</f>
        <v/>
      </c>
      <c r="Z35" s="69" t="str">
        <f>IF(AND('Mapa final'!$Y$68="Media",'Mapa final'!$AA$68="Moderado"),CONCATENATE("R10C",'Mapa final'!$O$68),"")</f>
        <v/>
      </c>
      <c r="AA35" s="70" t="str">
        <f>IF(AND('Mapa final'!$Y$69="Media",'Mapa final'!$AA$69="Moderado"),CONCATENATE("R10C",'Mapa final'!$O$69),"")</f>
        <v/>
      </c>
      <c r="AB35" s="59" t="str">
        <f>IF(AND('Mapa final'!$Y$64="Media",'Mapa final'!$AA$64="Mayor"),CONCATENATE("R10C",'Mapa final'!$O$64),"")</f>
        <v/>
      </c>
      <c r="AC35" s="60" t="str">
        <f>IF(AND('Mapa final'!$Y$65="Media",'Mapa final'!$AA$65="Mayor"),CONCATENATE("R10C",'Mapa final'!$O$65),"")</f>
        <v/>
      </c>
      <c r="AD35" s="60" t="str">
        <f>IF(AND('Mapa final'!$Y$66="Media",'Mapa final'!$AA$66="Mayor"),CONCATENATE("R10C",'Mapa final'!$O$66),"")</f>
        <v/>
      </c>
      <c r="AE35" s="60" t="str">
        <f>IF(AND('Mapa final'!$Y$67="Media",'Mapa final'!$AA$67="Mayor"),CONCATENATE("R10C",'Mapa final'!$O$67),"")</f>
        <v/>
      </c>
      <c r="AF35" s="60" t="str">
        <f>IF(AND('Mapa final'!$Y$68="Media",'Mapa final'!$AA$68="Mayor"),CONCATENATE("R10C",'Mapa final'!$O$68),"")</f>
        <v/>
      </c>
      <c r="AG35" s="61" t="str">
        <f>IF(AND('Mapa final'!$Y$69="Media",'Mapa final'!$AA$69="Mayor"),CONCATENATE("R10C",'Mapa final'!$O$69),"")</f>
        <v/>
      </c>
      <c r="AH35" s="62" t="str">
        <f>IF(AND('Mapa final'!$Y$64="Media",'Mapa final'!$AA$64="Catastrófico"),CONCATENATE("R10C",'Mapa final'!$O$64),"")</f>
        <v/>
      </c>
      <c r="AI35" s="63" t="str">
        <f>IF(AND('Mapa final'!$Y$65="Media",'Mapa final'!$AA$65="Catastrófico"),CONCATENATE("R10C",'Mapa final'!$O$65),"")</f>
        <v/>
      </c>
      <c r="AJ35" s="63" t="str">
        <f>IF(AND('Mapa final'!$Y$66="Media",'Mapa final'!$AA$66="Catastrófico"),CONCATENATE("R10C",'Mapa final'!$O$66),"")</f>
        <v/>
      </c>
      <c r="AK35" s="63" t="str">
        <f>IF(AND('Mapa final'!$Y$67="Media",'Mapa final'!$AA$67="Catastrófico"),CONCATENATE("R10C",'Mapa final'!$O$67),"")</f>
        <v/>
      </c>
      <c r="AL35" s="63" t="str">
        <f>IF(AND('Mapa final'!$Y$68="Media",'Mapa final'!$AA$68="Catastrófico"),CONCATENATE("R10C",'Mapa final'!$O$68),"")</f>
        <v/>
      </c>
      <c r="AM35" s="64" t="str">
        <f>IF(AND('Mapa final'!$Y$69="Media",'Mapa final'!$AA$69="Catastrófico"),CONCATENATE("R10C",'Mapa final'!$O$69),"")</f>
        <v/>
      </c>
      <c r="AN35" s="84"/>
      <c r="AO35" s="372"/>
      <c r="AP35" s="373"/>
      <c r="AQ35" s="373"/>
      <c r="AR35" s="373"/>
      <c r="AS35" s="373"/>
      <c r="AT35" s="374"/>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row>
    <row r="36" spans="1:80" ht="15" customHeight="1" x14ac:dyDescent="0.25">
      <c r="A36" s="84"/>
      <c r="B36" s="238"/>
      <c r="C36" s="238"/>
      <c r="D36" s="239"/>
      <c r="E36" s="335" t="s">
        <v>114</v>
      </c>
      <c r="F36" s="336"/>
      <c r="G36" s="336"/>
      <c r="H36" s="336"/>
      <c r="I36" s="336"/>
      <c r="J36" s="74" t="str">
        <f ca="1">IF(AND('Mapa final'!$Y$10="Baja",'Mapa final'!$AA$10="Leve"),CONCATENATE("R1C",'Mapa final'!$O$10),"")</f>
        <v>R1C1</v>
      </c>
      <c r="K36" s="75" t="str">
        <f>IF(AND('Mapa final'!$Y$11="Baja",'Mapa final'!$AA$11="Leve"),CONCATENATE("R1C",'Mapa final'!$O$11),"")</f>
        <v/>
      </c>
      <c r="L36" s="75" t="str">
        <f>IF(AND('Mapa final'!$Y$12="Baja",'Mapa final'!$AA$12="Leve"),CONCATENATE("R1C",'Mapa final'!$O$12),"")</f>
        <v/>
      </c>
      <c r="M36" s="75" t="str">
        <f>IF(AND('Mapa final'!$Y$13="Baja",'Mapa final'!$AA$13="Leve"),CONCATENATE("R1C",'Mapa final'!$O$13),"")</f>
        <v/>
      </c>
      <c r="N36" s="75" t="str">
        <f>IF(AND('Mapa final'!$Y$14="Baja",'Mapa final'!$AA$14="Leve"),CONCATENATE("R1C",'Mapa final'!$O$14),"")</f>
        <v/>
      </c>
      <c r="O36" s="76" t="str">
        <f>IF(AND('Mapa final'!$Y$15="Baja",'Mapa final'!$AA$15="Leve"),CONCATENATE("R1C",'Mapa final'!$O$15),"")</f>
        <v/>
      </c>
      <c r="P36" s="65" t="str">
        <f ca="1">IF(AND('Mapa final'!$Y$10="Baja",'Mapa final'!$AA$10="Menor"),CONCATENATE("R1C",'Mapa final'!$O$10),"")</f>
        <v/>
      </c>
      <c r="Q36" s="66" t="str">
        <f>IF(AND('Mapa final'!$Y$11="Baja",'Mapa final'!$AA$11="Menor"),CONCATENATE("R1C",'Mapa final'!$O$11),"")</f>
        <v/>
      </c>
      <c r="R36" s="66" t="str">
        <f>IF(AND('Mapa final'!$Y$12="Baja",'Mapa final'!$AA$12="Menor"),CONCATENATE("R1C",'Mapa final'!$O$12),"")</f>
        <v/>
      </c>
      <c r="S36" s="66" t="str">
        <f>IF(AND('Mapa final'!$Y$13="Baja",'Mapa final'!$AA$13="Menor"),CONCATENATE("R1C",'Mapa final'!$O$13),"")</f>
        <v/>
      </c>
      <c r="T36" s="66" t="str">
        <f>IF(AND('Mapa final'!$Y$14="Baja",'Mapa final'!$AA$14="Menor"),CONCATENATE("R1C",'Mapa final'!$O$14),"")</f>
        <v/>
      </c>
      <c r="U36" s="67" t="str">
        <f>IF(AND('Mapa final'!$Y$15="Baja",'Mapa final'!$AA$15="Menor"),CONCATENATE("R1C",'Mapa final'!$O$15),"")</f>
        <v/>
      </c>
      <c r="V36" s="65" t="str">
        <f ca="1">IF(AND('Mapa final'!$Y$10="Baja",'Mapa final'!$AA$10="Moderado"),CONCATENATE("R1C",'Mapa final'!$O$10),"")</f>
        <v/>
      </c>
      <c r="W36" s="66" t="str">
        <f>IF(AND('Mapa final'!$Y$11="Baja",'Mapa final'!$AA$11="Moderado"),CONCATENATE("R1C",'Mapa final'!$O$11),"")</f>
        <v/>
      </c>
      <c r="X36" s="66" t="str">
        <f>IF(AND('Mapa final'!$Y$12="Baja",'Mapa final'!$AA$12="Moderado"),CONCATENATE("R1C",'Mapa final'!$O$12),"")</f>
        <v/>
      </c>
      <c r="Y36" s="66" t="str">
        <f>IF(AND('Mapa final'!$Y$13="Baja",'Mapa final'!$AA$13="Moderado"),CONCATENATE("R1C",'Mapa final'!$O$13),"")</f>
        <v/>
      </c>
      <c r="Z36" s="66" t="str">
        <f>IF(AND('Mapa final'!$Y$14="Baja",'Mapa final'!$AA$14="Moderado"),CONCATENATE("R1C",'Mapa final'!$O$14),"")</f>
        <v/>
      </c>
      <c r="AA36" s="67" t="str">
        <f>IF(AND('Mapa final'!$Y$15="Baja",'Mapa final'!$AA$15="Moderado"),CONCATENATE("R1C",'Mapa final'!$O$15),"")</f>
        <v/>
      </c>
      <c r="AB36" s="46" t="str">
        <f ca="1">IF(AND('Mapa final'!$Y$10="Baja",'Mapa final'!$AA$10="Mayor"),CONCATENATE("R1C",'Mapa final'!$O$10),"")</f>
        <v/>
      </c>
      <c r="AC36" s="47" t="str">
        <f>IF(AND('Mapa final'!$Y$11="Baja",'Mapa final'!$AA$11="Mayor"),CONCATENATE("R1C",'Mapa final'!$O$11),"")</f>
        <v/>
      </c>
      <c r="AD36" s="47" t="str">
        <f>IF(AND('Mapa final'!$Y$12="Baja",'Mapa final'!$AA$12="Mayor"),CONCATENATE("R1C",'Mapa final'!$O$12),"")</f>
        <v/>
      </c>
      <c r="AE36" s="47" t="str">
        <f>IF(AND('Mapa final'!$Y$13="Baja",'Mapa final'!$AA$13="Mayor"),CONCATENATE("R1C",'Mapa final'!$O$13),"")</f>
        <v/>
      </c>
      <c r="AF36" s="47" t="str">
        <f>IF(AND('Mapa final'!$Y$14="Baja",'Mapa final'!$AA$14="Mayor"),CONCATENATE("R1C",'Mapa final'!$O$14),"")</f>
        <v/>
      </c>
      <c r="AG36" s="48" t="str">
        <f>IF(AND('Mapa final'!$Y$15="Baja",'Mapa final'!$AA$15="Mayor"),CONCATENATE("R1C",'Mapa final'!$O$15),"")</f>
        <v/>
      </c>
      <c r="AH36" s="49" t="str">
        <f ca="1">IF(AND('Mapa final'!$Y$10="Baja",'Mapa final'!$AA$10="Catastrófico"),CONCATENATE("R1C",'Mapa final'!$O$10),"")</f>
        <v/>
      </c>
      <c r="AI36" s="50" t="str">
        <f>IF(AND('Mapa final'!$Y$11="Baja",'Mapa final'!$AA$11="Catastrófico"),CONCATENATE("R1C",'Mapa final'!$O$11),"")</f>
        <v/>
      </c>
      <c r="AJ36" s="50" t="str">
        <f>IF(AND('Mapa final'!$Y$12="Baja",'Mapa final'!$AA$12="Catastrófico"),CONCATENATE("R1C",'Mapa final'!$O$12),"")</f>
        <v/>
      </c>
      <c r="AK36" s="50" t="str">
        <f>IF(AND('Mapa final'!$Y$13="Baja",'Mapa final'!$AA$13="Catastrófico"),CONCATENATE("R1C",'Mapa final'!$O$13),"")</f>
        <v/>
      </c>
      <c r="AL36" s="50" t="str">
        <f>IF(AND('Mapa final'!$Y$14="Baja",'Mapa final'!$AA$14="Catastrófico"),CONCATENATE("R1C",'Mapa final'!$O$14),"")</f>
        <v/>
      </c>
      <c r="AM36" s="51" t="str">
        <f>IF(AND('Mapa final'!$Y$15="Baja",'Mapa final'!$AA$15="Catastrófico"),CONCATENATE("R1C",'Mapa final'!$O$15),"")</f>
        <v/>
      </c>
      <c r="AN36" s="84"/>
      <c r="AO36" s="357" t="s">
        <v>82</v>
      </c>
      <c r="AP36" s="358"/>
      <c r="AQ36" s="358"/>
      <c r="AR36" s="358"/>
      <c r="AS36" s="358"/>
      <c r="AT36" s="359"/>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row>
    <row r="37" spans="1:80" ht="15" customHeight="1" x14ac:dyDescent="0.25">
      <c r="A37" s="84"/>
      <c r="B37" s="238"/>
      <c r="C37" s="238"/>
      <c r="D37" s="239"/>
      <c r="E37" s="337"/>
      <c r="F37" s="338"/>
      <c r="G37" s="338"/>
      <c r="H37" s="338"/>
      <c r="I37" s="338"/>
      <c r="J37" s="77" t="str">
        <f ca="1">IF(AND('Mapa final'!$Y$16="Baja",'Mapa final'!$AA$16="Leve"),CONCATENATE("R2C",'Mapa final'!$O$16),"")</f>
        <v>R2C1</v>
      </c>
      <c r="K37" s="78" t="str">
        <f>IF(AND('Mapa final'!$Y$17="Baja",'Mapa final'!$AA$17="Leve"),CONCATENATE("R2C",'Mapa final'!$O$17),"")</f>
        <v/>
      </c>
      <c r="L37" s="78" t="str">
        <f>IF(AND('Mapa final'!$Y$18="Baja",'Mapa final'!$AA$18="Leve"),CONCATENATE("R2C",'Mapa final'!$O$18),"")</f>
        <v/>
      </c>
      <c r="M37" s="78" t="str">
        <f>IF(AND('Mapa final'!$Y$19="Baja",'Mapa final'!$AA$19="Leve"),CONCATENATE("R2C",'Mapa final'!$O$19),"")</f>
        <v/>
      </c>
      <c r="N37" s="78" t="str">
        <f>IF(AND('Mapa final'!$Y$20="Baja",'Mapa final'!$AA$20="Leve"),CONCATENATE("R2C",'Mapa final'!$O$20),"")</f>
        <v/>
      </c>
      <c r="O37" s="79" t="str">
        <f>IF(AND('Mapa final'!$Y$21="Baja",'Mapa final'!$AA$21="Leve"),CONCATENATE("R2C",'Mapa final'!$O$21),"")</f>
        <v/>
      </c>
      <c r="P37" s="68" t="str">
        <f ca="1">IF(AND('Mapa final'!$Y$16="Baja",'Mapa final'!$AA$16="Menor"),CONCATENATE("R2C",'Mapa final'!$O$16),"")</f>
        <v/>
      </c>
      <c r="Q37" s="69" t="str">
        <f>IF(AND('Mapa final'!$Y$17="Baja",'Mapa final'!$AA$17="Menor"),CONCATENATE("R2C",'Mapa final'!$O$17),"")</f>
        <v/>
      </c>
      <c r="R37" s="69" t="str">
        <f>IF(AND('Mapa final'!$Y$18="Baja",'Mapa final'!$AA$18="Menor"),CONCATENATE("R2C",'Mapa final'!$O$18),"")</f>
        <v/>
      </c>
      <c r="S37" s="69" t="str">
        <f>IF(AND('Mapa final'!$Y$19="Baja",'Mapa final'!$AA$19="Menor"),CONCATENATE("R2C",'Mapa final'!$O$19),"")</f>
        <v/>
      </c>
      <c r="T37" s="69" t="str">
        <f>IF(AND('Mapa final'!$Y$20="Baja",'Mapa final'!$AA$20="Menor"),CONCATENATE("R2C",'Mapa final'!$O$20),"")</f>
        <v/>
      </c>
      <c r="U37" s="70" t="str">
        <f>IF(AND('Mapa final'!$Y$21="Baja",'Mapa final'!$AA$21="Menor"),CONCATENATE("R2C",'Mapa final'!$O$21),"")</f>
        <v/>
      </c>
      <c r="V37" s="68" t="str">
        <f ca="1">IF(AND('Mapa final'!$Y$16="Baja",'Mapa final'!$AA$16="Moderado"),CONCATENATE("R2C",'Mapa final'!$O$16),"")</f>
        <v/>
      </c>
      <c r="W37" s="69" t="str">
        <f>IF(AND('Mapa final'!$Y$17="Baja",'Mapa final'!$AA$17="Moderado"),CONCATENATE("R2C",'Mapa final'!$O$17),"")</f>
        <v/>
      </c>
      <c r="X37" s="69" t="str">
        <f>IF(AND('Mapa final'!$Y$18="Baja",'Mapa final'!$AA$18="Moderado"),CONCATENATE("R2C",'Mapa final'!$O$18),"")</f>
        <v/>
      </c>
      <c r="Y37" s="69" t="str">
        <f>IF(AND('Mapa final'!$Y$19="Baja",'Mapa final'!$AA$19="Moderado"),CONCATENATE("R2C",'Mapa final'!$O$19),"")</f>
        <v/>
      </c>
      <c r="Z37" s="69" t="str">
        <f>IF(AND('Mapa final'!$Y$20="Baja",'Mapa final'!$AA$20="Moderado"),CONCATENATE("R2C",'Mapa final'!$O$20),"")</f>
        <v/>
      </c>
      <c r="AA37" s="70" t="str">
        <f>IF(AND('Mapa final'!$Y$21="Baja",'Mapa final'!$AA$21="Moderado"),CONCATENATE("R2C",'Mapa final'!$O$21),"")</f>
        <v/>
      </c>
      <c r="AB37" s="52" t="str">
        <f ca="1">IF(AND('Mapa final'!$Y$16="Baja",'Mapa final'!$AA$16="Mayor"),CONCATENATE("R2C",'Mapa final'!$O$16),"")</f>
        <v/>
      </c>
      <c r="AC37" s="53" t="str">
        <f>IF(AND('Mapa final'!$Y$17="Baja",'Mapa final'!$AA$17="Mayor"),CONCATENATE("R2C",'Mapa final'!$O$17),"")</f>
        <v/>
      </c>
      <c r="AD37" s="53" t="str">
        <f>IF(AND('Mapa final'!$Y$18="Baja",'Mapa final'!$AA$18="Mayor"),CONCATENATE("R2C",'Mapa final'!$O$18),"")</f>
        <v/>
      </c>
      <c r="AE37" s="53" t="str">
        <f>IF(AND('Mapa final'!$Y$19="Baja",'Mapa final'!$AA$19="Mayor"),CONCATENATE("R2C",'Mapa final'!$O$19),"")</f>
        <v/>
      </c>
      <c r="AF37" s="53" t="str">
        <f>IF(AND('Mapa final'!$Y$20="Baja",'Mapa final'!$AA$20="Mayor"),CONCATENATE("R2C",'Mapa final'!$O$20),"")</f>
        <v/>
      </c>
      <c r="AG37" s="54" t="str">
        <f>IF(AND('Mapa final'!$Y$21="Baja",'Mapa final'!$AA$21="Mayor"),CONCATENATE("R2C",'Mapa final'!$O$21),"")</f>
        <v/>
      </c>
      <c r="AH37" s="55" t="str">
        <f ca="1">IF(AND('Mapa final'!$Y$16="Baja",'Mapa final'!$AA$16="Catastrófico"),CONCATENATE("R2C",'Mapa final'!$O$16),"")</f>
        <v/>
      </c>
      <c r="AI37" s="56" t="str">
        <f>IF(AND('Mapa final'!$Y$17="Baja",'Mapa final'!$AA$17="Catastrófico"),CONCATENATE("R2C",'Mapa final'!$O$17),"")</f>
        <v/>
      </c>
      <c r="AJ37" s="56" t="str">
        <f>IF(AND('Mapa final'!$Y$18="Baja",'Mapa final'!$AA$18="Catastrófico"),CONCATENATE("R2C",'Mapa final'!$O$18),"")</f>
        <v/>
      </c>
      <c r="AK37" s="56" t="str">
        <f>IF(AND('Mapa final'!$Y$19="Baja",'Mapa final'!$AA$19="Catastrófico"),CONCATENATE("R2C",'Mapa final'!$O$19),"")</f>
        <v/>
      </c>
      <c r="AL37" s="56" t="str">
        <f>IF(AND('Mapa final'!$Y$20="Baja",'Mapa final'!$AA$20="Catastrófico"),CONCATENATE("R2C",'Mapa final'!$O$20),"")</f>
        <v/>
      </c>
      <c r="AM37" s="57" t="str">
        <f>IF(AND('Mapa final'!$Y$21="Baja",'Mapa final'!$AA$21="Catastrófico"),CONCATENATE("R2C",'Mapa final'!$O$21),"")</f>
        <v/>
      </c>
      <c r="AN37" s="84"/>
      <c r="AO37" s="360"/>
      <c r="AP37" s="361"/>
      <c r="AQ37" s="361"/>
      <c r="AR37" s="361"/>
      <c r="AS37" s="361"/>
      <c r="AT37" s="362"/>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row>
    <row r="38" spans="1:80" ht="15" customHeight="1" x14ac:dyDescent="0.25">
      <c r="A38" s="84"/>
      <c r="B38" s="238"/>
      <c r="C38" s="238"/>
      <c r="D38" s="239"/>
      <c r="E38" s="339"/>
      <c r="F38" s="340"/>
      <c r="G38" s="340"/>
      <c r="H38" s="340"/>
      <c r="I38" s="338"/>
      <c r="J38" s="77" t="str">
        <f ca="1">IF(AND('Mapa final'!$Y$22="Baja",'Mapa final'!$AA$22="Leve"),CONCATENATE("R3C",'Mapa final'!$O$22),"")</f>
        <v>R3C1</v>
      </c>
      <c r="K38" s="78" t="str">
        <f>IF(AND('Mapa final'!$Y$23="Baja",'Mapa final'!$AA$23="Leve"),CONCATENATE("R3C",'Mapa final'!$O$23),"")</f>
        <v/>
      </c>
      <c r="L38" s="78" t="str">
        <f>IF(AND('Mapa final'!$Y$24="Baja",'Mapa final'!$AA$24="Leve"),CONCATENATE("R3C",'Mapa final'!$O$24),"")</f>
        <v/>
      </c>
      <c r="M38" s="78" t="str">
        <f>IF(AND('Mapa final'!$Y$25="Baja",'Mapa final'!$AA$25="Leve"),CONCATENATE("R3C",'Mapa final'!$O$25),"")</f>
        <v/>
      </c>
      <c r="N38" s="78" t="str">
        <f>IF(AND('Mapa final'!$Y$26="Baja",'Mapa final'!$AA$26="Leve"),CONCATENATE("R3C",'Mapa final'!$O$26),"")</f>
        <v/>
      </c>
      <c r="O38" s="79" t="str">
        <f>IF(AND('Mapa final'!$Y$27="Baja",'Mapa final'!$AA$27="Leve"),CONCATENATE("R3C",'Mapa final'!$O$27),"")</f>
        <v/>
      </c>
      <c r="P38" s="68" t="str">
        <f ca="1">IF(AND('Mapa final'!$Y$22="Baja",'Mapa final'!$AA$22="Menor"),CONCATENATE("R3C",'Mapa final'!$O$22),"")</f>
        <v/>
      </c>
      <c r="Q38" s="69" t="str">
        <f>IF(AND('Mapa final'!$Y$23="Baja",'Mapa final'!$AA$23="Menor"),CONCATENATE("R3C",'Mapa final'!$O$23),"")</f>
        <v/>
      </c>
      <c r="R38" s="69" t="str">
        <f>IF(AND('Mapa final'!$Y$24="Baja",'Mapa final'!$AA$24="Menor"),CONCATENATE("R3C",'Mapa final'!$O$24),"")</f>
        <v/>
      </c>
      <c r="S38" s="69" t="str">
        <f>IF(AND('Mapa final'!$Y$25="Baja",'Mapa final'!$AA$25="Menor"),CONCATENATE("R3C",'Mapa final'!$O$25),"")</f>
        <v/>
      </c>
      <c r="T38" s="69" t="str">
        <f>IF(AND('Mapa final'!$Y$26="Baja",'Mapa final'!$AA$26="Menor"),CONCATENATE("R3C",'Mapa final'!$O$26),"")</f>
        <v/>
      </c>
      <c r="U38" s="70" t="str">
        <f>IF(AND('Mapa final'!$Y$27="Baja",'Mapa final'!$AA$27="Menor"),CONCATENATE("R3C",'Mapa final'!$O$27),"")</f>
        <v/>
      </c>
      <c r="V38" s="68" t="str">
        <f ca="1">IF(AND('Mapa final'!$Y$22="Baja",'Mapa final'!$AA$22="Moderado"),CONCATENATE("R3C",'Mapa final'!$O$22),"")</f>
        <v/>
      </c>
      <c r="W38" s="69" t="str">
        <f>IF(AND('Mapa final'!$Y$23="Baja",'Mapa final'!$AA$23="Moderado"),CONCATENATE("R3C",'Mapa final'!$O$23),"")</f>
        <v/>
      </c>
      <c r="X38" s="69" t="str">
        <f>IF(AND('Mapa final'!$Y$24="Baja",'Mapa final'!$AA$24="Moderado"),CONCATENATE("R3C",'Mapa final'!$O$24),"")</f>
        <v/>
      </c>
      <c r="Y38" s="69" t="str">
        <f>IF(AND('Mapa final'!$Y$25="Baja",'Mapa final'!$AA$25="Moderado"),CONCATENATE("R3C",'Mapa final'!$O$25),"")</f>
        <v/>
      </c>
      <c r="Z38" s="69" t="str">
        <f>IF(AND('Mapa final'!$Y$26="Baja",'Mapa final'!$AA$26="Moderado"),CONCATENATE("R3C",'Mapa final'!$O$26),"")</f>
        <v/>
      </c>
      <c r="AA38" s="70" t="str">
        <f>IF(AND('Mapa final'!$Y$27="Baja",'Mapa final'!$AA$27="Moderado"),CONCATENATE("R3C",'Mapa final'!$O$27),"")</f>
        <v/>
      </c>
      <c r="AB38" s="52" t="str">
        <f ca="1">IF(AND('Mapa final'!$Y$22="Baja",'Mapa final'!$AA$22="Mayor"),CONCATENATE("R3C",'Mapa final'!$O$22),"")</f>
        <v/>
      </c>
      <c r="AC38" s="53" t="str">
        <f>IF(AND('Mapa final'!$Y$23="Baja",'Mapa final'!$AA$23="Mayor"),CONCATENATE("R3C",'Mapa final'!$O$23),"")</f>
        <v/>
      </c>
      <c r="AD38" s="53" t="str">
        <f>IF(AND('Mapa final'!$Y$24="Baja",'Mapa final'!$AA$24="Mayor"),CONCATENATE("R3C",'Mapa final'!$O$24),"")</f>
        <v/>
      </c>
      <c r="AE38" s="53" t="str">
        <f>IF(AND('Mapa final'!$Y$25="Baja",'Mapa final'!$AA$25="Mayor"),CONCATENATE("R3C",'Mapa final'!$O$25),"")</f>
        <v/>
      </c>
      <c r="AF38" s="53" t="str">
        <f>IF(AND('Mapa final'!$Y$26="Baja",'Mapa final'!$AA$26="Mayor"),CONCATENATE("R3C",'Mapa final'!$O$26),"")</f>
        <v/>
      </c>
      <c r="AG38" s="54" t="str">
        <f>IF(AND('Mapa final'!$Y$27="Baja",'Mapa final'!$AA$27="Mayor"),CONCATENATE("R3C",'Mapa final'!$O$27),"")</f>
        <v/>
      </c>
      <c r="AH38" s="55" t="str">
        <f ca="1">IF(AND('Mapa final'!$Y$22="Baja",'Mapa final'!$AA$22="Catastrófico"),CONCATENATE("R3C",'Mapa final'!$O$22),"")</f>
        <v/>
      </c>
      <c r="AI38" s="56" t="str">
        <f>IF(AND('Mapa final'!$Y$23="Baja",'Mapa final'!$AA$23="Catastrófico"),CONCATENATE("R3C",'Mapa final'!$O$23),"")</f>
        <v/>
      </c>
      <c r="AJ38" s="56" t="str">
        <f>IF(AND('Mapa final'!$Y$24="Baja",'Mapa final'!$AA$24="Catastrófico"),CONCATENATE("R3C",'Mapa final'!$O$24),"")</f>
        <v/>
      </c>
      <c r="AK38" s="56" t="str">
        <f>IF(AND('Mapa final'!$Y$25="Baja",'Mapa final'!$AA$25="Catastrófico"),CONCATENATE("R3C",'Mapa final'!$O$25),"")</f>
        <v/>
      </c>
      <c r="AL38" s="56" t="str">
        <f>IF(AND('Mapa final'!$Y$26="Baja",'Mapa final'!$AA$26="Catastrófico"),CONCATENATE("R3C",'Mapa final'!$O$26),"")</f>
        <v/>
      </c>
      <c r="AM38" s="57" t="str">
        <f>IF(AND('Mapa final'!$Y$27="Baja",'Mapa final'!$AA$27="Catastrófico"),CONCATENATE("R3C",'Mapa final'!$O$27),"")</f>
        <v/>
      </c>
      <c r="AN38" s="84"/>
      <c r="AO38" s="360"/>
      <c r="AP38" s="361"/>
      <c r="AQ38" s="361"/>
      <c r="AR38" s="361"/>
      <c r="AS38" s="361"/>
      <c r="AT38" s="362"/>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row>
    <row r="39" spans="1:80" ht="15" customHeight="1" x14ac:dyDescent="0.25">
      <c r="A39" s="84"/>
      <c r="B39" s="238"/>
      <c r="C39" s="238"/>
      <c r="D39" s="239"/>
      <c r="E39" s="339"/>
      <c r="F39" s="340"/>
      <c r="G39" s="340"/>
      <c r="H39" s="340"/>
      <c r="I39" s="338"/>
      <c r="J39" s="77" t="str">
        <f>IF(AND('Mapa final'!$Y$28="Baja",'Mapa final'!$AA$28="Leve"),CONCATENATE("R4C",'Mapa final'!$O$28),"")</f>
        <v/>
      </c>
      <c r="K39" s="78" t="str">
        <f>IF(AND('Mapa final'!$Y$29="Baja",'Mapa final'!$AA$29="Leve"),CONCATENATE("R4C",'Mapa final'!$O$29),"")</f>
        <v/>
      </c>
      <c r="L39" s="78" t="str">
        <f>IF(AND('Mapa final'!$Y$30="Baja",'Mapa final'!$AA$30="Leve"),CONCATENATE("R4C",'Mapa final'!$O$30),"")</f>
        <v/>
      </c>
      <c r="M39" s="78" t="str">
        <f>IF(AND('Mapa final'!$Y$31="Baja",'Mapa final'!$AA$31="Leve"),CONCATENATE("R4C",'Mapa final'!$O$31),"")</f>
        <v/>
      </c>
      <c r="N39" s="78" t="str">
        <f>IF(AND('Mapa final'!$Y$32="Baja",'Mapa final'!$AA$32="Leve"),CONCATENATE("R4C",'Mapa final'!$O$32),"")</f>
        <v/>
      </c>
      <c r="O39" s="79" t="str">
        <f>IF(AND('Mapa final'!$Y$33="Baja",'Mapa final'!$AA$33="Leve"),CONCATENATE("R4C",'Mapa final'!$O$33),"")</f>
        <v/>
      </c>
      <c r="P39" s="68" t="str">
        <f>IF(AND('Mapa final'!$Y$28="Baja",'Mapa final'!$AA$28="Menor"),CONCATENATE("R4C",'Mapa final'!$O$28),"")</f>
        <v/>
      </c>
      <c r="Q39" s="69" t="str">
        <f>IF(AND('Mapa final'!$Y$29="Baja",'Mapa final'!$AA$29="Menor"),CONCATENATE("R4C",'Mapa final'!$O$29),"")</f>
        <v/>
      </c>
      <c r="R39" s="69" t="str">
        <f>IF(AND('Mapa final'!$Y$30="Baja",'Mapa final'!$AA$30="Menor"),CONCATENATE("R4C",'Mapa final'!$O$30),"")</f>
        <v/>
      </c>
      <c r="S39" s="69" t="str">
        <f>IF(AND('Mapa final'!$Y$31="Baja",'Mapa final'!$AA$31="Menor"),CONCATENATE("R4C",'Mapa final'!$O$31),"")</f>
        <v/>
      </c>
      <c r="T39" s="69" t="str">
        <f>IF(AND('Mapa final'!$Y$32="Baja",'Mapa final'!$AA$32="Menor"),CONCATENATE("R4C",'Mapa final'!$O$32),"")</f>
        <v/>
      </c>
      <c r="U39" s="70" t="str">
        <f>IF(AND('Mapa final'!$Y$33="Baja",'Mapa final'!$AA$33="Menor"),CONCATENATE("R4C",'Mapa final'!$O$33),"")</f>
        <v/>
      </c>
      <c r="V39" s="68" t="str">
        <f>IF(AND('Mapa final'!$Y$28="Baja",'Mapa final'!$AA$28="Moderado"),CONCATENATE("R4C",'Mapa final'!$O$28),"")</f>
        <v/>
      </c>
      <c r="W39" s="69" t="str">
        <f>IF(AND('Mapa final'!$Y$29="Baja",'Mapa final'!$AA$29="Moderado"),CONCATENATE("R4C",'Mapa final'!$O$29),"")</f>
        <v/>
      </c>
      <c r="X39" s="69" t="str">
        <f>IF(AND('Mapa final'!$Y$30="Baja",'Mapa final'!$AA$30="Moderado"),CONCATENATE("R4C",'Mapa final'!$O$30),"")</f>
        <v/>
      </c>
      <c r="Y39" s="69" t="str">
        <f>IF(AND('Mapa final'!$Y$31="Baja",'Mapa final'!$AA$31="Moderado"),CONCATENATE("R4C",'Mapa final'!$O$31),"")</f>
        <v/>
      </c>
      <c r="Z39" s="69" t="str">
        <f>IF(AND('Mapa final'!$Y$32="Baja",'Mapa final'!$AA$32="Moderado"),CONCATENATE("R4C",'Mapa final'!$O$32),"")</f>
        <v/>
      </c>
      <c r="AA39" s="70" t="str">
        <f>IF(AND('Mapa final'!$Y$33="Baja",'Mapa final'!$AA$33="Moderado"),CONCATENATE("R4C",'Mapa final'!$O$33),"")</f>
        <v/>
      </c>
      <c r="AB39" s="52" t="str">
        <f>IF(AND('Mapa final'!$Y$28="Baja",'Mapa final'!$AA$28="Mayor"),CONCATENATE("R4C",'Mapa final'!$O$28),"")</f>
        <v/>
      </c>
      <c r="AC39" s="53" t="str">
        <f>IF(AND('Mapa final'!$Y$29="Baja",'Mapa final'!$AA$29="Mayor"),CONCATENATE("R4C",'Mapa final'!$O$29),"")</f>
        <v/>
      </c>
      <c r="AD39" s="53" t="str">
        <f>IF(AND('Mapa final'!$Y$30="Baja",'Mapa final'!$AA$30="Mayor"),CONCATENATE("R4C",'Mapa final'!$O$30),"")</f>
        <v/>
      </c>
      <c r="AE39" s="53" t="str">
        <f>IF(AND('Mapa final'!$Y$31="Baja",'Mapa final'!$AA$31="Mayor"),CONCATENATE("R4C",'Mapa final'!$O$31),"")</f>
        <v/>
      </c>
      <c r="AF39" s="53" t="str">
        <f>IF(AND('Mapa final'!$Y$32="Baja",'Mapa final'!$AA$32="Mayor"),CONCATENATE("R4C",'Mapa final'!$O$32),"")</f>
        <v/>
      </c>
      <c r="AG39" s="54" t="str">
        <f>IF(AND('Mapa final'!$Y$33="Baja",'Mapa final'!$AA$33="Mayor"),CONCATENATE("R4C",'Mapa final'!$O$33),"")</f>
        <v/>
      </c>
      <c r="AH39" s="55" t="str">
        <f>IF(AND('Mapa final'!$Y$28="Baja",'Mapa final'!$AA$28="Catastrófico"),CONCATENATE("R4C",'Mapa final'!$O$28),"")</f>
        <v/>
      </c>
      <c r="AI39" s="56" t="str">
        <f>IF(AND('Mapa final'!$Y$29="Baja",'Mapa final'!$AA$29="Catastrófico"),CONCATENATE("R4C",'Mapa final'!$O$29),"")</f>
        <v/>
      </c>
      <c r="AJ39" s="56" t="str">
        <f>IF(AND('Mapa final'!$Y$30="Baja",'Mapa final'!$AA$30="Catastrófico"),CONCATENATE("R4C",'Mapa final'!$O$30),"")</f>
        <v/>
      </c>
      <c r="AK39" s="56" t="str">
        <f>IF(AND('Mapa final'!$Y$31="Baja",'Mapa final'!$AA$31="Catastrófico"),CONCATENATE("R4C",'Mapa final'!$O$31),"")</f>
        <v/>
      </c>
      <c r="AL39" s="56" t="str">
        <f>IF(AND('Mapa final'!$Y$32="Baja",'Mapa final'!$AA$32="Catastrófico"),CONCATENATE("R4C",'Mapa final'!$O$32),"")</f>
        <v/>
      </c>
      <c r="AM39" s="57" t="str">
        <f>IF(AND('Mapa final'!$Y$33="Baja",'Mapa final'!$AA$33="Catastrófico"),CONCATENATE("R4C",'Mapa final'!$O$33),"")</f>
        <v/>
      </c>
      <c r="AN39" s="84"/>
      <c r="AO39" s="360"/>
      <c r="AP39" s="361"/>
      <c r="AQ39" s="361"/>
      <c r="AR39" s="361"/>
      <c r="AS39" s="361"/>
      <c r="AT39" s="362"/>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row>
    <row r="40" spans="1:80" ht="15" customHeight="1" x14ac:dyDescent="0.25">
      <c r="A40" s="84"/>
      <c r="B40" s="238"/>
      <c r="C40" s="238"/>
      <c r="D40" s="239"/>
      <c r="E40" s="339"/>
      <c r="F40" s="340"/>
      <c r="G40" s="340"/>
      <c r="H40" s="340"/>
      <c r="I40" s="338"/>
      <c r="J40" s="77" t="str">
        <f>IF(AND('Mapa final'!$Y$34="Baja",'Mapa final'!$AA$34="Leve"),CONCATENATE("R5C",'Mapa final'!$O$34),"")</f>
        <v/>
      </c>
      <c r="K40" s="78" t="str">
        <f>IF(AND('Mapa final'!$Y$35="Baja",'Mapa final'!$AA$35="Leve"),CONCATENATE("R5C",'Mapa final'!$O$35),"")</f>
        <v/>
      </c>
      <c r="L40" s="78" t="str">
        <f>IF(AND('Mapa final'!$Y$36="Baja",'Mapa final'!$AA$36="Leve"),CONCATENATE("R5C",'Mapa final'!$O$36),"")</f>
        <v/>
      </c>
      <c r="M40" s="78" t="str">
        <f>IF(AND('Mapa final'!$Y$37="Baja",'Mapa final'!$AA$37="Leve"),CONCATENATE("R5C",'Mapa final'!$O$37),"")</f>
        <v/>
      </c>
      <c r="N40" s="78" t="str">
        <f>IF(AND('Mapa final'!$Y$38="Baja",'Mapa final'!$AA$38="Leve"),CONCATENATE("R5C",'Mapa final'!$O$38),"")</f>
        <v/>
      </c>
      <c r="O40" s="79" t="str">
        <f>IF(AND('Mapa final'!$Y$39="Baja",'Mapa final'!$AA$39="Leve"),CONCATENATE("R5C",'Mapa final'!$O$39),"")</f>
        <v/>
      </c>
      <c r="P40" s="68" t="str">
        <f>IF(AND('Mapa final'!$Y$34="Baja",'Mapa final'!$AA$34="Menor"),CONCATENATE("R5C",'Mapa final'!$O$34),"")</f>
        <v/>
      </c>
      <c r="Q40" s="69" t="str">
        <f>IF(AND('Mapa final'!$Y$35="Baja",'Mapa final'!$AA$35="Menor"),CONCATENATE("R5C",'Mapa final'!$O$35),"")</f>
        <v/>
      </c>
      <c r="R40" s="69" t="str">
        <f>IF(AND('Mapa final'!$Y$36="Baja",'Mapa final'!$AA$36="Menor"),CONCATENATE("R5C",'Mapa final'!$O$36),"")</f>
        <v/>
      </c>
      <c r="S40" s="69" t="str">
        <f>IF(AND('Mapa final'!$Y$37="Baja",'Mapa final'!$AA$37="Menor"),CONCATENATE("R5C",'Mapa final'!$O$37),"")</f>
        <v/>
      </c>
      <c r="T40" s="69" t="str">
        <f>IF(AND('Mapa final'!$Y$38="Baja",'Mapa final'!$AA$38="Menor"),CONCATENATE("R5C",'Mapa final'!$O$38),"")</f>
        <v/>
      </c>
      <c r="U40" s="70" t="str">
        <f>IF(AND('Mapa final'!$Y$39="Baja",'Mapa final'!$AA$39="Menor"),CONCATENATE("R5C",'Mapa final'!$O$39),"")</f>
        <v/>
      </c>
      <c r="V40" s="68" t="str">
        <f>IF(AND('Mapa final'!$Y$34="Baja",'Mapa final'!$AA$34="Moderado"),CONCATENATE("R5C",'Mapa final'!$O$34),"")</f>
        <v/>
      </c>
      <c r="W40" s="69" t="str">
        <f>IF(AND('Mapa final'!$Y$35="Baja",'Mapa final'!$AA$35="Moderado"),CONCATENATE("R5C",'Mapa final'!$O$35),"")</f>
        <v/>
      </c>
      <c r="X40" s="69" t="str">
        <f>IF(AND('Mapa final'!$Y$36="Baja",'Mapa final'!$AA$36="Moderado"),CONCATENATE("R5C",'Mapa final'!$O$36),"")</f>
        <v/>
      </c>
      <c r="Y40" s="69" t="str">
        <f>IF(AND('Mapa final'!$Y$37="Baja",'Mapa final'!$AA$37="Moderado"),CONCATENATE("R5C",'Mapa final'!$O$37),"")</f>
        <v/>
      </c>
      <c r="Z40" s="69" t="str">
        <f>IF(AND('Mapa final'!$Y$38="Baja",'Mapa final'!$AA$38="Moderado"),CONCATENATE("R5C",'Mapa final'!$O$38),"")</f>
        <v/>
      </c>
      <c r="AA40" s="70" t="str">
        <f>IF(AND('Mapa final'!$Y$39="Baja",'Mapa final'!$AA$39="Moderado"),CONCATENATE("R5C",'Mapa final'!$O$39),"")</f>
        <v/>
      </c>
      <c r="AB40" s="52" t="str">
        <f>IF(AND('Mapa final'!$Y$34="Baja",'Mapa final'!$AA$34="Mayor"),CONCATENATE("R5C",'Mapa final'!$O$34),"")</f>
        <v/>
      </c>
      <c r="AC40" s="53" t="str">
        <f>IF(AND('Mapa final'!$Y$35="Baja",'Mapa final'!$AA$35="Mayor"),CONCATENATE("R5C",'Mapa final'!$O$35),"")</f>
        <v/>
      </c>
      <c r="AD40" s="58" t="str">
        <f>IF(AND('Mapa final'!$Y$36="Baja",'Mapa final'!$AA$36="Mayor"),CONCATENATE("R5C",'Mapa final'!$O$36),"")</f>
        <v/>
      </c>
      <c r="AE40" s="58" t="str">
        <f>IF(AND('Mapa final'!$Y$37="Baja",'Mapa final'!$AA$37="Mayor"),CONCATENATE("R5C",'Mapa final'!$O$37),"")</f>
        <v/>
      </c>
      <c r="AF40" s="58" t="str">
        <f>IF(AND('Mapa final'!$Y$38="Baja",'Mapa final'!$AA$38="Mayor"),CONCATENATE("R5C",'Mapa final'!$O$38),"")</f>
        <v/>
      </c>
      <c r="AG40" s="54" t="str">
        <f>IF(AND('Mapa final'!$Y$39="Baja",'Mapa final'!$AA$39="Mayor"),CONCATENATE("R5C",'Mapa final'!$O$39),"")</f>
        <v/>
      </c>
      <c r="AH40" s="55" t="str">
        <f>IF(AND('Mapa final'!$Y$34="Baja",'Mapa final'!$AA$34="Catastrófico"),CONCATENATE("R5C",'Mapa final'!$O$34),"")</f>
        <v/>
      </c>
      <c r="AI40" s="56" t="str">
        <f>IF(AND('Mapa final'!$Y$35="Baja",'Mapa final'!$AA$35="Catastrófico"),CONCATENATE("R5C",'Mapa final'!$O$35),"")</f>
        <v/>
      </c>
      <c r="AJ40" s="56" t="str">
        <f>IF(AND('Mapa final'!$Y$36="Baja",'Mapa final'!$AA$36="Catastrófico"),CONCATENATE("R5C",'Mapa final'!$O$36),"")</f>
        <v/>
      </c>
      <c r="AK40" s="56" t="str">
        <f>IF(AND('Mapa final'!$Y$37="Baja",'Mapa final'!$AA$37="Catastrófico"),CONCATENATE("R5C",'Mapa final'!$O$37),"")</f>
        <v/>
      </c>
      <c r="AL40" s="56" t="str">
        <f>IF(AND('Mapa final'!$Y$38="Baja",'Mapa final'!$AA$38="Catastrófico"),CONCATENATE("R5C",'Mapa final'!$O$38),"")</f>
        <v/>
      </c>
      <c r="AM40" s="57" t="str">
        <f>IF(AND('Mapa final'!$Y$39="Baja",'Mapa final'!$AA$39="Catastrófico"),CONCATENATE("R5C",'Mapa final'!$O$39),"")</f>
        <v/>
      </c>
      <c r="AN40" s="84"/>
      <c r="AO40" s="360"/>
      <c r="AP40" s="361"/>
      <c r="AQ40" s="361"/>
      <c r="AR40" s="361"/>
      <c r="AS40" s="361"/>
      <c r="AT40" s="362"/>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row>
    <row r="41" spans="1:80" ht="15" customHeight="1" x14ac:dyDescent="0.25">
      <c r="A41" s="84"/>
      <c r="B41" s="238"/>
      <c r="C41" s="238"/>
      <c r="D41" s="239"/>
      <c r="E41" s="339"/>
      <c r="F41" s="340"/>
      <c r="G41" s="340"/>
      <c r="H41" s="340"/>
      <c r="I41" s="338"/>
      <c r="J41" s="77" t="str">
        <f>IF(AND('Mapa final'!$Y$40="Baja",'Mapa final'!$AA$40="Leve"),CONCATENATE("R6C",'Mapa final'!$O$40),"")</f>
        <v/>
      </c>
      <c r="K41" s="78" t="str">
        <f>IF(AND('Mapa final'!$Y$41="Baja",'Mapa final'!$AA$41="Leve"),CONCATENATE("R6C",'Mapa final'!$O$41),"")</f>
        <v/>
      </c>
      <c r="L41" s="78" t="str">
        <f>IF(AND('Mapa final'!$Y$42="Baja",'Mapa final'!$AA$42="Leve"),CONCATENATE("R6C",'Mapa final'!$O$42),"")</f>
        <v/>
      </c>
      <c r="M41" s="78" t="str">
        <f>IF(AND('Mapa final'!$Y$43="Baja",'Mapa final'!$AA$43="Leve"),CONCATENATE("R6C",'Mapa final'!$O$43),"")</f>
        <v/>
      </c>
      <c r="N41" s="78" t="str">
        <f>IF(AND('Mapa final'!$Y$44="Baja",'Mapa final'!$AA$44="Leve"),CONCATENATE("R6C",'Mapa final'!$O$44),"")</f>
        <v/>
      </c>
      <c r="O41" s="79" t="str">
        <f>IF(AND('Mapa final'!$Y$45="Baja",'Mapa final'!$AA$45="Leve"),CONCATENATE("R6C",'Mapa final'!$O$45),"")</f>
        <v/>
      </c>
      <c r="P41" s="68" t="str">
        <f>IF(AND('Mapa final'!$Y$40="Baja",'Mapa final'!$AA$40="Menor"),CONCATENATE("R6C",'Mapa final'!$O$40),"")</f>
        <v/>
      </c>
      <c r="Q41" s="69" t="str">
        <f>IF(AND('Mapa final'!$Y$41="Baja",'Mapa final'!$AA$41="Menor"),CONCATENATE("R6C",'Mapa final'!$O$41),"")</f>
        <v/>
      </c>
      <c r="R41" s="69" t="str">
        <f>IF(AND('Mapa final'!$Y$42="Baja",'Mapa final'!$AA$42="Menor"),CONCATENATE("R6C",'Mapa final'!$O$42),"")</f>
        <v/>
      </c>
      <c r="S41" s="69" t="str">
        <f>IF(AND('Mapa final'!$Y$43="Baja",'Mapa final'!$AA$43="Menor"),CONCATENATE("R6C",'Mapa final'!$O$43),"")</f>
        <v/>
      </c>
      <c r="T41" s="69" t="str">
        <f>IF(AND('Mapa final'!$Y$44="Baja",'Mapa final'!$AA$44="Menor"),CONCATENATE("R6C",'Mapa final'!$O$44),"")</f>
        <v/>
      </c>
      <c r="U41" s="70" t="str">
        <f>IF(AND('Mapa final'!$Y$45="Baja",'Mapa final'!$AA$45="Menor"),CONCATENATE("R6C",'Mapa final'!$O$45),"")</f>
        <v/>
      </c>
      <c r="V41" s="68" t="str">
        <f>IF(AND('Mapa final'!$Y$40="Baja",'Mapa final'!$AA$40="Moderado"),CONCATENATE("R6C",'Mapa final'!$O$40),"")</f>
        <v/>
      </c>
      <c r="W41" s="69" t="str">
        <f>IF(AND('Mapa final'!$Y$41="Baja",'Mapa final'!$AA$41="Moderado"),CONCATENATE("R6C",'Mapa final'!$O$41),"")</f>
        <v/>
      </c>
      <c r="X41" s="69" t="str">
        <f>IF(AND('Mapa final'!$Y$42="Baja",'Mapa final'!$AA$42="Moderado"),CONCATENATE("R6C",'Mapa final'!$O$42),"")</f>
        <v/>
      </c>
      <c r="Y41" s="69" t="str">
        <f>IF(AND('Mapa final'!$Y$43="Baja",'Mapa final'!$AA$43="Moderado"),CONCATENATE("R6C",'Mapa final'!$O$43),"")</f>
        <v/>
      </c>
      <c r="Z41" s="69" t="str">
        <f>IF(AND('Mapa final'!$Y$44="Baja",'Mapa final'!$AA$44="Moderado"),CONCATENATE("R6C",'Mapa final'!$O$44),"")</f>
        <v/>
      </c>
      <c r="AA41" s="70" t="str">
        <f>IF(AND('Mapa final'!$Y$45="Baja",'Mapa final'!$AA$45="Moderado"),CONCATENATE("R6C",'Mapa final'!$O$45),"")</f>
        <v/>
      </c>
      <c r="AB41" s="52" t="str">
        <f>IF(AND('Mapa final'!$Y$40="Baja",'Mapa final'!$AA$40="Mayor"),CONCATENATE("R6C",'Mapa final'!$O$40),"")</f>
        <v/>
      </c>
      <c r="AC41" s="53" t="str">
        <f>IF(AND('Mapa final'!$Y$41="Baja",'Mapa final'!$AA$41="Mayor"),CONCATENATE("R6C",'Mapa final'!$O$41),"")</f>
        <v/>
      </c>
      <c r="AD41" s="58" t="str">
        <f>IF(AND('Mapa final'!$Y$42="Baja",'Mapa final'!$AA$42="Mayor"),CONCATENATE("R6C",'Mapa final'!$O$42),"")</f>
        <v/>
      </c>
      <c r="AE41" s="58" t="str">
        <f>IF(AND('Mapa final'!$Y$43="Baja",'Mapa final'!$AA$43="Mayor"),CONCATENATE("R6C",'Mapa final'!$O$43),"")</f>
        <v/>
      </c>
      <c r="AF41" s="58" t="str">
        <f>IF(AND('Mapa final'!$Y$44="Baja",'Mapa final'!$AA$44="Mayor"),CONCATENATE("R6C",'Mapa final'!$O$44),"")</f>
        <v/>
      </c>
      <c r="AG41" s="54" t="str">
        <f>IF(AND('Mapa final'!$Y$45="Baja",'Mapa final'!$AA$45="Mayor"),CONCATENATE("R6C",'Mapa final'!$O$45),"")</f>
        <v/>
      </c>
      <c r="AH41" s="55" t="str">
        <f>IF(AND('Mapa final'!$Y$40="Baja",'Mapa final'!$AA$40="Catastrófico"),CONCATENATE("R6C",'Mapa final'!$O$40),"")</f>
        <v/>
      </c>
      <c r="AI41" s="56" t="str">
        <f>IF(AND('Mapa final'!$Y$41="Baja",'Mapa final'!$AA$41="Catastrófico"),CONCATENATE("R6C",'Mapa final'!$O$41),"")</f>
        <v/>
      </c>
      <c r="AJ41" s="56" t="str">
        <f>IF(AND('Mapa final'!$Y$42="Baja",'Mapa final'!$AA$42="Catastrófico"),CONCATENATE("R6C",'Mapa final'!$O$42),"")</f>
        <v/>
      </c>
      <c r="AK41" s="56" t="str">
        <f>IF(AND('Mapa final'!$Y$43="Baja",'Mapa final'!$AA$43="Catastrófico"),CONCATENATE("R6C",'Mapa final'!$O$43),"")</f>
        <v/>
      </c>
      <c r="AL41" s="56" t="str">
        <f>IF(AND('Mapa final'!$Y$44="Baja",'Mapa final'!$AA$44="Catastrófico"),CONCATENATE("R6C",'Mapa final'!$O$44),"")</f>
        <v/>
      </c>
      <c r="AM41" s="57" t="str">
        <f>IF(AND('Mapa final'!$Y$45="Baja",'Mapa final'!$AA$45="Catastrófico"),CONCATENATE("R6C",'Mapa final'!$O$45),"")</f>
        <v/>
      </c>
      <c r="AN41" s="84"/>
      <c r="AO41" s="360"/>
      <c r="AP41" s="361"/>
      <c r="AQ41" s="361"/>
      <c r="AR41" s="361"/>
      <c r="AS41" s="361"/>
      <c r="AT41" s="362"/>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row>
    <row r="42" spans="1:80" ht="15" customHeight="1" x14ac:dyDescent="0.25">
      <c r="A42" s="84"/>
      <c r="B42" s="238"/>
      <c r="C42" s="238"/>
      <c r="D42" s="239"/>
      <c r="E42" s="339"/>
      <c r="F42" s="340"/>
      <c r="G42" s="340"/>
      <c r="H42" s="340"/>
      <c r="I42" s="338"/>
      <c r="J42" s="77" t="str">
        <f>IF(AND('Mapa final'!$Y$46="Baja",'Mapa final'!$AA$46="Leve"),CONCATENATE("R7C",'Mapa final'!$O$46),"")</f>
        <v/>
      </c>
      <c r="K42" s="78" t="str">
        <f>IF(AND('Mapa final'!$Y$47="Baja",'Mapa final'!$AA$47="Leve"),CONCATENATE("R7C",'Mapa final'!$O$47),"")</f>
        <v/>
      </c>
      <c r="L42" s="78" t="str">
        <f>IF(AND('Mapa final'!$Y$48="Baja",'Mapa final'!$AA$48="Leve"),CONCATENATE("R7C",'Mapa final'!$O$48),"")</f>
        <v/>
      </c>
      <c r="M42" s="78" t="str">
        <f>IF(AND('Mapa final'!$Y$49="Baja",'Mapa final'!$AA$49="Leve"),CONCATENATE("R7C",'Mapa final'!$O$49),"")</f>
        <v/>
      </c>
      <c r="N42" s="78" t="str">
        <f>IF(AND('Mapa final'!$Y$50="Baja",'Mapa final'!$AA$50="Leve"),CONCATENATE("R7C",'Mapa final'!$O$50),"")</f>
        <v/>
      </c>
      <c r="O42" s="79" t="str">
        <f>IF(AND('Mapa final'!$Y$51="Baja",'Mapa final'!$AA$51="Leve"),CONCATENATE("R7C",'Mapa final'!$O$51),"")</f>
        <v/>
      </c>
      <c r="P42" s="68" t="str">
        <f>IF(AND('Mapa final'!$Y$46="Baja",'Mapa final'!$AA$46="Menor"),CONCATENATE("R7C",'Mapa final'!$O$46),"")</f>
        <v/>
      </c>
      <c r="Q42" s="69" t="str">
        <f>IF(AND('Mapa final'!$Y$47="Baja",'Mapa final'!$AA$47="Menor"),CONCATENATE("R7C",'Mapa final'!$O$47),"")</f>
        <v/>
      </c>
      <c r="R42" s="69" t="str">
        <f>IF(AND('Mapa final'!$Y$48="Baja",'Mapa final'!$AA$48="Menor"),CONCATENATE("R7C",'Mapa final'!$O$48),"")</f>
        <v/>
      </c>
      <c r="S42" s="69" t="str">
        <f>IF(AND('Mapa final'!$Y$49="Baja",'Mapa final'!$AA$49="Menor"),CONCATENATE("R7C",'Mapa final'!$O$49),"")</f>
        <v/>
      </c>
      <c r="T42" s="69" t="str">
        <f>IF(AND('Mapa final'!$Y$50="Baja",'Mapa final'!$AA$50="Menor"),CONCATENATE("R7C",'Mapa final'!$O$50),"")</f>
        <v/>
      </c>
      <c r="U42" s="70" t="str">
        <f>IF(AND('Mapa final'!$Y$51="Baja",'Mapa final'!$AA$51="Menor"),CONCATENATE("R7C",'Mapa final'!$O$51),"")</f>
        <v/>
      </c>
      <c r="V42" s="68" t="str">
        <f>IF(AND('Mapa final'!$Y$46="Baja",'Mapa final'!$AA$46="Moderado"),CONCATENATE("R7C",'Mapa final'!$O$46),"")</f>
        <v/>
      </c>
      <c r="W42" s="69" t="str">
        <f>IF(AND('Mapa final'!$Y$47="Baja",'Mapa final'!$AA$47="Moderado"),CONCATENATE("R7C",'Mapa final'!$O$47),"")</f>
        <v/>
      </c>
      <c r="X42" s="69" t="str">
        <f>IF(AND('Mapa final'!$Y$48="Baja",'Mapa final'!$AA$48="Moderado"),CONCATENATE("R7C",'Mapa final'!$O$48),"")</f>
        <v/>
      </c>
      <c r="Y42" s="69" t="str">
        <f>IF(AND('Mapa final'!$Y$49="Baja",'Mapa final'!$AA$49="Moderado"),CONCATENATE("R7C",'Mapa final'!$O$49),"")</f>
        <v/>
      </c>
      <c r="Z42" s="69" t="str">
        <f>IF(AND('Mapa final'!$Y$50="Baja",'Mapa final'!$AA$50="Moderado"),CONCATENATE("R7C",'Mapa final'!$O$50),"")</f>
        <v/>
      </c>
      <c r="AA42" s="70" t="str">
        <f>IF(AND('Mapa final'!$Y$51="Baja",'Mapa final'!$AA$51="Moderado"),CONCATENATE("R7C",'Mapa final'!$O$51),"")</f>
        <v/>
      </c>
      <c r="AB42" s="52" t="str">
        <f>IF(AND('Mapa final'!$Y$46="Baja",'Mapa final'!$AA$46="Mayor"),CONCATENATE("R7C",'Mapa final'!$O$46),"")</f>
        <v/>
      </c>
      <c r="AC42" s="53" t="str">
        <f>IF(AND('Mapa final'!$Y$47="Baja",'Mapa final'!$AA$47="Mayor"),CONCATENATE("R7C",'Mapa final'!$O$47),"")</f>
        <v/>
      </c>
      <c r="AD42" s="58" t="str">
        <f>IF(AND('Mapa final'!$Y$48="Baja",'Mapa final'!$AA$48="Mayor"),CONCATENATE("R7C",'Mapa final'!$O$48),"")</f>
        <v/>
      </c>
      <c r="AE42" s="58" t="str">
        <f>IF(AND('Mapa final'!$Y$49="Baja",'Mapa final'!$AA$49="Mayor"),CONCATENATE("R7C",'Mapa final'!$O$49),"")</f>
        <v/>
      </c>
      <c r="AF42" s="58" t="str">
        <f>IF(AND('Mapa final'!$Y$50="Baja",'Mapa final'!$AA$50="Mayor"),CONCATENATE("R7C",'Mapa final'!$O$50),"")</f>
        <v/>
      </c>
      <c r="AG42" s="54" t="str">
        <f>IF(AND('Mapa final'!$Y$51="Baja",'Mapa final'!$AA$51="Mayor"),CONCATENATE("R7C",'Mapa final'!$O$51),"")</f>
        <v/>
      </c>
      <c r="AH42" s="55" t="str">
        <f>IF(AND('Mapa final'!$Y$46="Baja",'Mapa final'!$AA$46="Catastrófico"),CONCATENATE("R7C",'Mapa final'!$O$46),"")</f>
        <v/>
      </c>
      <c r="AI42" s="56" t="str">
        <f>IF(AND('Mapa final'!$Y$47="Baja",'Mapa final'!$AA$47="Catastrófico"),CONCATENATE("R7C",'Mapa final'!$O$47),"")</f>
        <v/>
      </c>
      <c r="AJ42" s="56" t="str">
        <f>IF(AND('Mapa final'!$Y$48="Baja",'Mapa final'!$AA$48="Catastrófico"),CONCATENATE("R7C",'Mapa final'!$O$48),"")</f>
        <v/>
      </c>
      <c r="AK42" s="56" t="str">
        <f>IF(AND('Mapa final'!$Y$49="Baja",'Mapa final'!$AA$49="Catastrófico"),CONCATENATE("R7C",'Mapa final'!$O$49),"")</f>
        <v/>
      </c>
      <c r="AL42" s="56" t="str">
        <f>IF(AND('Mapa final'!$Y$50="Baja",'Mapa final'!$AA$50="Catastrófico"),CONCATENATE("R7C",'Mapa final'!$O$50),"")</f>
        <v/>
      </c>
      <c r="AM42" s="57" t="str">
        <f>IF(AND('Mapa final'!$Y$51="Baja",'Mapa final'!$AA$51="Catastrófico"),CONCATENATE("R7C",'Mapa final'!$O$51),"")</f>
        <v/>
      </c>
      <c r="AN42" s="84"/>
      <c r="AO42" s="360"/>
      <c r="AP42" s="361"/>
      <c r="AQ42" s="361"/>
      <c r="AR42" s="361"/>
      <c r="AS42" s="361"/>
      <c r="AT42" s="362"/>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row>
    <row r="43" spans="1:80" ht="15" customHeight="1" x14ac:dyDescent="0.25">
      <c r="A43" s="84"/>
      <c r="B43" s="238"/>
      <c r="C43" s="238"/>
      <c r="D43" s="239"/>
      <c r="E43" s="339"/>
      <c r="F43" s="340"/>
      <c r="G43" s="340"/>
      <c r="H43" s="340"/>
      <c r="I43" s="338"/>
      <c r="J43" s="77" t="str">
        <f>IF(AND('Mapa final'!$Y$52="Baja",'Mapa final'!$AA$52="Leve"),CONCATENATE("R8C",'Mapa final'!$O$52),"")</f>
        <v/>
      </c>
      <c r="K43" s="78" t="str">
        <f>IF(AND('Mapa final'!$Y$53="Baja",'Mapa final'!$AA$53="Leve"),CONCATENATE("R8C",'Mapa final'!$O$53),"")</f>
        <v/>
      </c>
      <c r="L43" s="78" t="str">
        <f>IF(AND('Mapa final'!$Y$54="Baja",'Mapa final'!$AA$54="Leve"),CONCATENATE("R8C",'Mapa final'!$O$54),"")</f>
        <v/>
      </c>
      <c r="M43" s="78" t="str">
        <f>IF(AND('Mapa final'!$Y$55="Baja",'Mapa final'!$AA$55="Leve"),CONCATENATE("R8C",'Mapa final'!$O$55),"")</f>
        <v/>
      </c>
      <c r="N43" s="78" t="str">
        <f>IF(AND('Mapa final'!$Y$56="Baja",'Mapa final'!$AA$56="Leve"),CONCATENATE("R8C",'Mapa final'!$O$56),"")</f>
        <v/>
      </c>
      <c r="O43" s="79" t="str">
        <f>IF(AND('Mapa final'!$Y$57="Baja",'Mapa final'!$AA$57="Leve"),CONCATENATE("R8C",'Mapa final'!$O$57),"")</f>
        <v/>
      </c>
      <c r="P43" s="68" t="str">
        <f>IF(AND('Mapa final'!$Y$52="Baja",'Mapa final'!$AA$52="Menor"),CONCATENATE("R8C",'Mapa final'!$O$52),"")</f>
        <v/>
      </c>
      <c r="Q43" s="69" t="str">
        <f>IF(AND('Mapa final'!$Y$53="Baja",'Mapa final'!$AA$53="Menor"),CONCATENATE("R8C",'Mapa final'!$O$53),"")</f>
        <v/>
      </c>
      <c r="R43" s="69" t="str">
        <f>IF(AND('Mapa final'!$Y$54="Baja",'Mapa final'!$AA$54="Menor"),CONCATENATE("R8C",'Mapa final'!$O$54),"")</f>
        <v/>
      </c>
      <c r="S43" s="69" t="str">
        <f>IF(AND('Mapa final'!$Y$55="Baja",'Mapa final'!$AA$55="Menor"),CONCATENATE("R8C",'Mapa final'!$O$55),"")</f>
        <v/>
      </c>
      <c r="T43" s="69" t="str">
        <f>IF(AND('Mapa final'!$Y$56="Baja",'Mapa final'!$AA$56="Menor"),CONCATENATE("R8C",'Mapa final'!$O$56),"")</f>
        <v/>
      </c>
      <c r="U43" s="70" t="str">
        <f>IF(AND('Mapa final'!$Y$57="Baja",'Mapa final'!$AA$57="Menor"),CONCATENATE("R8C",'Mapa final'!$O$57),"")</f>
        <v/>
      </c>
      <c r="V43" s="68" t="str">
        <f>IF(AND('Mapa final'!$Y$52="Baja",'Mapa final'!$AA$52="Moderado"),CONCATENATE("R8C",'Mapa final'!$O$52),"")</f>
        <v/>
      </c>
      <c r="W43" s="69" t="str">
        <f>IF(AND('Mapa final'!$Y$53="Baja",'Mapa final'!$AA$53="Moderado"),CONCATENATE("R8C",'Mapa final'!$O$53),"")</f>
        <v/>
      </c>
      <c r="X43" s="69" t="str">
        <f>IF(AND('Mapa final'!$Y$54="Baja",'Mapa final'!$AA$54="Moderado"),CONCATENATE("R8C",'Mapa final'!$O$54),"")</f>
        <v/>
      </c>
      <c r="Y43" s="69" t="str">
        <f>IF(AND('Mapa final'!$Y$55="Baja",'Mapa final'!$AA$55="Moderado"),CONCATENATE("R8C",'Mapa final'!$O$55),"")</f>
        <v/>
      </c>
      <c r="Z43" s="69" t="str">
        <f>IF(AND('Mapa final'!$Y$56="Baja",'Mapa final'!$AA$56="Moderado"),CONCATENATE("R8C",'Mapa final'!$O$56),"")</f>
        <v/>
      </c>
      <c r="AA43" s="70" t="str">
        <f>IF(AND('Mapa final'!$Y$57="Baja",'Mapa final'!$AA$57="Moderado"),CONCATENATE("R8C",'Mapa final'!$O$57),"")</f>
        <v/>
      </c>
      <c r="AB43" s="52" t="str">
        <f>IF(AND('Mapa final'!$Y$52="Baja",'Mapa final'!$AA$52="Mayor"),CONCATENATE("R8C",'Mapa final'!$O$52),"")</f>
        <v/>
      </c>
      <c r="AC43" s="53" t="str">
        <f>IF(AND('Mapa final'!$Y$53="Baja",'Mapa final'!$AA$53="Mayor"),CONCATENATE("R8C",'Mapa final'!$O$53),"")</f>
        <v/>
      </c>
      <c r="AD43" s="58" t="str">
        <f>IF(AND('Mapa final'!$Y$54="Baja",'Mapa final'!$AA$54="Mayor"),CONCATENATE("R8C",'Mapa final'!$O$54),"")</f>
        <v/>
      </c>
      <c r="AE43" s="58" t="str">
        <f>IF(AND('Mapa final'!$Y$55="Baja",'Mapa final'!$AA$55="Mayor"),CONCATENATE("R8C",'Mapa final'!$O$55),"")</f>
        <v/>
      </c>
      <c r="AF43" s="58" t="str">
        <f>IF(AND('Mapa final'!$Y$56="Baja",'Mapa final'!$AA$56="Mayor"),CONCATENATE("R8C",'Mapa final'!$O$56),"")</f>
        <v/>
      </c>
      <c r="AG43" s="54" t="str">
        <f>IF(AND('Mapa final'!$Y$57="Baja",'Mapa final'!$AA$57="Mayor"),CONCATENATE("R8C",'Mapa final'!$O$57),"")</f>
        <v/>
      </c>
      <c r="AH43" s="55" t="str">
        <f>IF(AND('Mapa final'!$Y$52="Baja",'Mapa final'!$AA$52="Catastrófico"),CONCATENATE("R8C",'Mapa final'!$O$52),"")</f>
        <v/>
      </c>
      <c r="AI43" s="56" t="str">
        <f>IF(AND('Mapa final'!$Y$53="Baja",'Mapa final'!$AA$53="Catastrófico"),CONCATENATE("R8C",'Mapa final'!$O$53),"")</f>
        <v/>
      </c>
      <c r="AJ43" s="56" t="str">
        <f>IF(AND('Mapa final'!$Y$54="Baja",'Mapa final'!$AA$54="Catastrófico"),CONCATENATE("R8C",'Mapa final'!$O$54),"")</f>
        <v/>
      </c>
      <c r="AK43" s="56" t="str">
        <f>IF(AND('Mapa final'!$Y$55="Baja",'Mapa final'!$AA$55="Catastrófico"),CONCATENATE("R8C",'Mapa final'!$O$55),"")</f>
        <v/>
      </c>
      <c r="AL43" s="56" t="str">
        <f>IF(AND('Mapa final'!$Y$56="Baja",'Mapa final'!$AA$56="Catastrófico"),CONCATENATE("R8C",'Mapa final'!$O$56),"")</f>
        <v/>
      </c>
      <c r="AM43" s="57" t="str">
        <f>IF(AND('Mapa final'!$Y$57="Baja",'Mapa final'!$AA$57="Catastrófico"),CONCATENATE("R8C",'Mapa final'!$O$57),"")</f>
        <v/>
      </c>
      <c r="AN43" s="84"/>
      <c r="AO43" s="360"/>
      <c r="AP43" s="361"/>
      <c r="AQ43" s="361"/>
      <c r="AR43" s="361"/>
      <c r="AS43" s="361"/>
      <c r="AT43" s="362"/>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row>
    <row r="44" spans="1:80" ht="15" customHeight="1" x14ac:dyDescent="0.25">
      <c r="A44" s="84"/>
      <c r="B44" s="238"/>
      <c r="C44" s="238"/>
      <c r="D44" s="239"/>
      <c r="E44" s="339"/>
      <c r="F44" s="340"/>
      <c r="G44" s="340"/>
      <c r="H44" s="340"/>
      <c r="I44" s="338"/>
      <c r="J44" s="77" t="str">
        <f>IF(AND('Mapa final'!$Y$58="Baja",'Mapa final'!$AA$58="Leve"),CONCATENATE("R9C",'Mapa final'!$O$58),"")</f>
        <v/>
      </c>
      <c r="K44" s="78" t="str">
        <f>IF(AND('Mapa final'!$Y$59="Baja",'Mapa final'!$AA$59="Leve"),CONCATENATE("R9C",'Mapa final'!$O$59),"")</f>
        <v/>
      </c>
      <c r="L44" s="78" t="str">
        <f>IF(AND('Mapa final'!$Y$60="Baja",'Mapa final'!$AA$60="Leve"),CONCATENATE("R9C",'Mapa final'!$O$60),"")</f>
        <v/>
      </c>
      <c r="M44" s="78" t="str">
        <f>IF(AND('Mapa final'!$Y$61="Baja",'Mapa final'!$AA$61="Leve"),CONCATENATE("R9C",'Mapa final'!$O$61),"")</f>
        <v/>
      </c>
      <c r="N44" s="78" t="str">
        <f>IF(AND('Mapa final'!$Y$62="Baja",'Mapa final'!$AA$62="Leve"),CONCATENATE("R9C",'Mapa final'!$O$62),"")</f>
        <v/>
      </c>
      <c r="O44" s="79" t="str">
        <f>IF(AND('Mapa final'!$Y$63="Baja",'Mapa final'!$AA$63="Leve"),CONCATENATE("R9C",'Mapa final'!$O$63),"")</f>
        <v/>
      </c>
      <c r="P44" s="68" t="str">
        <f>IF(AND('Mapa final'!$Y$58="Baja",'Mapa final'!$AA$58="Menor"),CONCATENATE("R9C",'Mapa final'!$O$58),"")</f>
        <v/>
      </c>
      <c r="Q44" s="69" t="str">
        <f>IF(AND('Mapa final'!$Y$59="Baja",'Mapa final'!$AA$59="Menor"),CONCATENATE("R9C",'Mapa final'!$O$59),"")</f>
        <v/>
      </c>
      <c r="R44" s="69" t="str">
        <f>IF(AND('Mapa final'!$Y$60="Baja",'Mapa final'!$AA$60="Menor"),CONCATENATE("R9C",'Mapa final'!$O$60),"")</f>
        <v/>
      </c>
      <c r="S44" s="69" t="str">
        <f>IF(AND('Mapa final'!$Y$61="Baja",'Mapa final'!$AA$61="Menor"),CONCATENATE("R9C",'Mapa final'!$O$61),"")</f>
        <v/>
      </c>
      <c r="T44" s="69" t="str">
        <f>IF(AND('Mapa final'!$Y$62="Baja",'Mapa final'!$AA$62="Menor"),CONCATENATE("R9C",'Mapa final'!$O$62),"")</f>
        <v/>
      </c>
      <c r="U44" s="70" t="str">
        <f>IF(AND('Mapa final'!$Y$63="Baja",'Mapa final'!$AA$63="Menor"),CONCATENATE("R9C",'Mapa final'!$O$63),"")</f>
        <v/>
      </c>
      <c r="V44" s="68" t="str">
        <f>IF(AND('Mapa final'!$Y$58="Baja",'Mapa final'!$AA$58="Moderado"),CONCATENATE("R9C",'Mapa final'!$O$58),"")</f>
        <v/>
      </c>
      <c r="W44" s="69" t="str">
        <f>IF(AND('Mapa final'!$Y$59="Baja",'Mapa final'!$AA$59="Moderado"),CONCATENATE("R9C",'Mapa final'!$O$59),"")</f>
        <v/>
      </c>
      <c r="X44" s="69" t="str">
        <f>IF(AND('Mapa final'!$Y$60="Baja",'Mapa final'!$AA$60="Moderado"),CONCATENATE("R9C",'Mapa final'!$O$60),"")</f>
        <v/>
      </c>
      <c r="Y44" s="69" t="str">
        <f>IF(AND('Mapa final'!$Y$61="Baja",'Mapa final'!$AA$61="Moderado"),CONCATENATE("R9C",'Mapa final'!$O$61),"")</f>
        <v/>
      </c>
      <c r="Z44" s="69" t="str">
        <f>IF(AND('Mapa final'!$Y$62="Baja",'Mapa final'!$AA$62="Moderado"),CONCATENATE("R9C",'Mapa final'!$O$62),"")</f>
        <v/>
      </c>
      <c r="AA44" s="70" t="str">
        <f>IF(AND('Mapa final'!$Y$63="Baja",'Mapa final'!$AA$63="Moderado"),CONCATENATE("R9C",'Mapa final'!$O$63),"")</f>
        <v/>
      </c>
      <c r="AB44" s="52" t="str">
        <f>IF(AND('Mapa final'!$Y$58="Baja",'Mapa final'!$AA$58="Mayor"),CONCATENATE("R9C",'Mapa final'!$O$58),"")</f>
        <v/>
      </c>
      <c r="AC44" s="53" t="str">
        <f>IF(AND('Mapa final'!$Y$59="Baja",'Mapa final'!$AA$59="Mayor"),CONCATENATE("R9C",'Mapa final'!$O$59),"")</f>
        <v/>
      </c>
      <c r="AD44" s="58" t="str">
        <f>IF(AND('Mapa final'!$Y$60="Baja",'Mapa final'!$AA$60="Mayor"),CONCATENATE("R9C",'Mapa final'!$O$60),"")</f>
        <v/>
      </c>
      <c r="AE44" s="58" t="str">
        <f>IF(AND('Mapa final'!$Y$61="Baja",'Mapa final'!$AA$61="Mayor"),CONCATENATE("R9C",'Mapa final'!$O$61),"")</f>
        <v/>
      </c>
      <c r="AF44" s="58" t="str">
        <f>IF(AND('Mapa final'!$Y$62="Baja",'Mapa final'!$AA$62="Mayor"),CONCATENATE("R9C",'Mapa final'!$O$62),"")</f>
        <v/>
      </c>
      <c r="AG44" s="54" t="str">
        <f>IF(AND('Mapa final'!$Y$63="Baja",'Mapa final'!$AA$63="Mayor"),CONCATENATE("R9C",'Mapa final'!$O$63),"")</f>
        <v/>
      </c>
      <c r="AH44" s="55" t="str">
        <f>IF(AND('Mapa final'!$Y$58="Baja",'Mapa final'!$AA$58="Catastrófico"),CONCATENATE("R9C",'Mapa final'!$O$58),"")</f>
        <v/>
      </c>
      <c r="AI44" s="56" t="str">
        <f>IF(AND('Mapa final'!$Y$59="Baja",'Mapa final'!$AA$59="Catastrófico"),CONCATENATE("R9C",'Mapa final'!$O$59),"")</f>
        <v/>
      </c>
      <c r="AJ44" s="56" t="str">
        <f>IF(AND('Mapa final'!$Y$60="Baja",'Mapa final'!$AA$60="Catastrófico"),CONCATENATE("R9C",'Mapa final'!$O$60),"")</f>
        <v/>
      </c>
      <c r="AK44" s="56" t="str">
        <f>IF(AND('Mapa final'!$Y$61="Baja",'Mapa final'!$AA$61="Catastrófico"),CONCATENATE("R9C",'Mapa final'!$O$61),"")</f>
        <v/>
      </c>
      <c r="AL44" s="56" t="str">
        <f>IF(AND('Mapa final'!$Y$62="Baja",'Mapa final'!$AA$62="Catastrófico"),CONCATENATE("R9C",'Mapa final'!$O$62),"")</f>
        <v/>
      </c>
      <c r="AM44" s="57" t="str">
        <f>IF(AND('Mapa final'!$Y$63="Baja",'Mapa final'!$AA$63="Catastrófico"),CONCATENATE("R9C",'Mapa final'!$O$63),"")</f>
        <v/>
      </c>
      <c r="AN44" s="84"/>
      <c r="AO44" s="360"/>
      <c r="AP44" s="361"/>
      <c r="AQ44" s="361"/>
      <c r="AR44" s="361"/>
      <c r="AS44" s="361"/>
      <c r="AT44" s="362"/>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row>
    <row r="45" spans="1:80" ht="15.75" customHeight="1" thickBot="1" x14ac:dyDescent="0.3">
      <c r="A45" s="84"/>
      <c r="B45" s="238"/>
      <c r="C45" s="238"/>
      <c r="D45" s="239"/>
      <c r="E45" s="341"/>
      <c r="F45" s="342"/>
      <c r="G45" s="342"/>
      <c r="H45" s="342"/>
      <c r="I45" s="342"/>
      <c r="J45" s="80" t="str">
        <f>IF(AND('Mapa final'!$Y$64="Baja",'Mapa final'!$AA$64="Leve"),CONCATENATE("R10C",'Mapa final'!$O$64),"")</f>
        <v/>
      </c>
      <c r="K45" s="81" t="str">
        <f>IF(AND('Mapa final'!$Y$65="Baja",'Mapa final'!$AA$65="Leve"),CONCATENATE("R10C",'Mapa final'!$O$65),"")</f>
        <v/>
      </c>
      <c r="L45" s="81" t="str">
        <f>IF(AND('Mapa final'!$Y$66="Baja",'Mapa final'!$AA$66="Leve"),CONCATENATE("R10C",'Mapa final'!$O$66),"")</f>
        <v/>
      </c>
      <c r="M45" s="81" t="str">
        <f>IF(AND('Mapa final'!$Y$67="Baja",'Mapa final'!$AA$67="Leve"),CONCATENATE("R10C",'Mapa final'!$O$67),"")</f>
        <v/>
      </c>
      <c r="N45" s="81" t="str">
        <f>IF(AND('Mapa final'!$Y$68="Baja",'Mapa final'!$AA$68="Leve"),CONCATENATE("R10C",'Mapa final'!$O$68),"")</f>
        <v/>
      </c>
      <c r="O45" s="82" t="str">
        <f>IF(AND('Mapa final'!$Y$69="Baja",'Mapa final'!$AA$69="Leve"),CONCATENATE("R10C",'Mapa final'!$O$69),"")</f>
        <v/>
      </c>
      <c r="P45" s="68" t="str">
        <f>IF(AND('Mapa final'!$Y$64="Baja",'Mapa final'!$AA$64="Menor"),CONCATENATE("R10C",'Mapa final'!$O$64),"")</f>
        <v/>
      </c>
      <c r="Q45" s="69" t="str">
        <f>IF(AND('Mapa final'!$Y$65="Baja",'Mapa final'!$AA$65="Menor"),CONCATENATE("R10C",'Mapa final'!$O$65),"")</f>
        <v/>
      </c>
      <c r="R45" s="69" t="str">
        <f>IF(AND('Mapa final'!$Y$66="Baja",'Mapa final'!$AA$66="Menor"),CONCATENATE("R10C",'Mapa final'!$O$66),"")</f>
        <v/>
      </c>
      <c r="S45" s="69" t="str">
        <f>IF(AND('Mapa final'!$Y$67="Baja",'Mapa final'!$AA$67="Menor"),CONCATENATE("R10C",'Mapa final'!$O$67),"")</f>
        <v/>
      </c>
      <c r="T45" s="69" t="str">
        <f>IF(AND('Mapa final'!$Y$68="Baja",'Mapa final'!$AA$68="Menor"),CONCATENATE("R10C",'Mapa final'!$O$68),"")</f>
        <v/>
      </c>
      <c r="U45" s="70" t="str">
        <f>IF(AND('Mapa final'!$Y$69="Baja",'Mapa final'!$AA$69="Menor"),CONCATENATE("R10C",'Mapa final'!$O$69),"")</f>
        <v/>
      </c>
      <c r="V45" s="71" t="str">
        <f>IF(AND('Mapa final'!$Y$64="Baja",'Mapa final'!$AA$64="Moderado"),CONCATENATE("R10C",'Mapa final'!$O$64),"")</f>
        <v/>
      </c>
      <c r="W45" s="72" t="str">
        <f>IF(AND('Mapa final'!$Y$65="Baja",'Mapa final'!$AA$65="Moderado"),CONCATENATE("R10C",'Mapa final'!$O$65),"")</f>
        <v/>
      </c>
      <c r="X45" s="72" t="str">
        <f>IF(AND('Mapa final'!$Y$66="Baja",'Mapa final'!$AA$66="Moderado"),CONCATENATE("R10C",'Mapa final'!$O$66),"")</f>
        <v/>
      </c>
      <c r="Y45" s="72" t="str">
        <f>IF(AND('Mapa final'!$Y$67="Baja",'Mapa final'!$AA$67="Moderado"),CONCATENATE("R10C",'Mapa final'!$O$67),"")</f>
        <v/>
      </c>
      <c r="Z45" s="72" t="str">
        <f>IF(AND('Mapa final'!$Y$68="Baja",'Mapa final'!$AA$68="Moderado"),CONCATENATE("R10C",'Mapa final'!$O$68),"")</f>
        <v/>
      </c>
      <c r="AA45" s="73" t="str">
        <f>IF(AND('Mapa final'!$Y$69="Baja",'Mapa final'!$AA$69="Moderado"),CONCATENATE("R10C",'Mapa final'!$O$69),"")</f>
        <v/>
      </c>
      <c r="AB45" s="59" t="str">
        <f>IF(AND('Mapa final'!$Y$64="Baja",'Mapa final'!$AA$64="Mayor"),CONCATENATE("R10C",'Mapa final'!$O$64),"")</f>
        <v/>
      </c>
      <c r="AC45" s="60" t="str">
        <f>IF(AND('Mapa final'!$Y$65="Baja",'Mapa final'!$AA$65="Mayor"),CONCATENATE("R10C",'Mapa final'!$O$65),"")</f>
        <v/>
      </c>
      <c r="AD45" s="60" t="str">
        <f>IF(AND('Mapa final'!$Y$66="Baja",'Mapa final'!$AA$66="Mayor"),CONCATENATE("R10C",'Mapa final'!$O$66),"")</f>
        <v/>
      </c>
      <c r="AE45" s="60" t="str">
        <f>IF(AND('Mapa final'!$Y$67="Baja",'Mapa final'!$AA$67="Mayor"),CONCATENATE("R10C",'Mapa final'!$O$67),"")</f>
        <v/>
      </c>
      <c r="AF45" s="60" t="str">
        <f>IF(AND('Mapa final'!$Y$68="Baja",'Mapa final'!$AA$68="Mayor"),CONCATENATE("R10C",'Mapa final'!$O$68),"")</f>
        <v/>
      </c>
      <c r="AG45" s="61" t="str">
        <f>IF(AND('Mapa final'!$Y$69="Baja",'Mapa final'!$AA$69="Mayor"),CONCATENATE("R10C",'Mapa final'!$O$69),"")</f>
        <v/>
      </c>
      <c r="AH45" s="62" t="str">
        <f>IF(AND('Mapa final'!$Y$64="Baja",'Mapa final'!$AA$64="Catastrófico"),CONCATENATE("R10C",'Mapa final'!$O$64),"")</f>
        <v/>
      </c>
      <c r="AI45" s="63" t="str">
        <f>IF(AND('Mapa final'!$Y$65="Baja",'Mapa final'!$AA$65="Catastrófico"),CONCATENATE("R10C",'Mapa final'!$O$65),"")</f>
        <v/>
      </c>
      <c r="AJ45" s="63" t="str">
        <f>IF(AND('Mapa final'!$Y$66="Baja",'Mapa final'!$AA$66="Catastrófico"),CONCATENATE("R10C",'Mapa final'!$O$66),"")</f>
        <v/>
      </c>
      <c r="AK45" s="63" t="str">
        <f>IF(AND('Mapa final'!$Y$67="Baja",'Mapa final'!$AA$67="Catastrófico"),CONCATENATE("R10C",'Mapa final'!$O$67),"")</f>
        <v/>
      </c>
      <c r="AL45" s="63" t="str">
        <f>IF(AND('Mapa final'!$Y$68="Baja",'Mapa final'!$AA$68="Catastrófico"),CONCATENATE("R10C",'Mapa final'!$O$68),"")</f>
        <v/>
      </c>
      <c r="AM45" s="64" t="str">
        <f>IF(AND('Mapa final'!$Y$69="Baja",'Mapa final'!$AA$69="Catastrófico"),CONCATENATE("R10C",'Mapa final'!$O$69),"")</f>
        <v/>
      </c>
      <c r="AN45" s="84"/>
      <c r="AO45" s="363"/>
      <c r="AP45" s="364"/>
      <c r="AQ45" s="364"/>
      <c r="AR45" s="364"/>
      <c r="AS45" s="364"/>
      <c r="AT45" s="365"/>
    </row>
    <row r="46" spans="1:80" ht="46.5" customHeight="1" x14ac:dyDescent="0.35">
      <c r="A46" s="84"/>
      <c r="B46" s="238"/>
      <c r="C46" s="238"/>
      <c r="D46" s="239"/>
      <c r="E46" s="335" t="s">
        <v>113</v>
      </c>
      <c r="F46" s="336"/>
      <c r="G46" s="336"/>
      <c r="H46" s="336"/>
      <c r="I46" s="354"/>
      <c r="J46" s="74" t="str">
        <f ca="1">IF(AND('Mapa final'!$Y$10="Muy Baja",'Mapa final'!$AA$10="Leve"),CONCATENATE("R1C",'Mapa final'!$O$10),"")</f>
        <v/>
      </c>
      <c r="K46" s="75" t="str">
        <f>IF(AND('Mapa final'!$Y$11="Muy Baja",'Mapa final'!$AA$11="Leve"),CONCATENATE("R1C",'Mapa final'!$O$11),"")</f>
        <v/>
      </c>
      <c r="L46" s="75" t="str">
        <f>IF(AND('Mapa final'!$Y$12="Muy Baja",'Mapa final'!$AA$12="Leve"),CONCATENATE("R1C",'Mapa final'!$O$12),"")</f>
        <v/>
      </c>
      <c r="M46" s="75" t="str">
        <f>IF(AND('Mapa final'!$Y$13="Muy Baja",'Mapa final'!$AA$13="Leve"),CONCATENATE("R1C",'Mapa final'!$O$13),"")</f>
        <v/>
      </c>
      <c r="N46" s="75" t="str">
        <f>IF(AND('Mapa final'!$Y$14="Muy Baja",'Mapa final'!$AA$14="Leve"),CONCATENATE("R1C",'Mapa final'!$O$14),"")</f>
        <v/>
      </c>
      <c r="O46" s="76" t="str">
        <f>IF(AND('Mapa final'!$Y$15="Muy Baja",'Mapa final'!$AA$15="Leve"),CONCATENATE("R1C",'Mapa final'!$O$15),"")</f>
        <v/>
      </c>
      <c r="P46" s="74" t="str">
        <f ca="1">IF(AND('Mapa final'!$Y$10="Muy Baja",'Mapa final'!$AA$10="Menor"),CONCATENATE("R1C",'Mapa final'!$O$10),"")</f>
        <v/>
      </c>
      <c r="Q46" s="75" t="str">
        <f>IF(AND('Mapa final'!$Y$11="Muy Baja",'Mapa final'!$AA$11="Menor"),CONCATENATE("R1C",'Mapa final'!$O$11),"")</f>
        <v/>
      </c>
      <c r="R46" s="75" t="str">
        <f>IF(AND('Mapa final'!$Y$12="Muy Baja",'Mapa final'!$AA$12="Menor"),CONCATENATE("R1C",'Mapa final'!$O$12),"")</f>
        <v/>
      </c>
      <c r="S46" s="75" t="str">
        <f>IF(AND('Mapa final'!$Y$13="Muy Baja",'Mapa final'!$AA$13="Menor"),CONCATENATE("R1C",'Mapa final'!$O$13),"")</f>
        <v/>
      </c>
      <c r="T46" s="75" t="str">
        <f>IF(AND('Mapa final'!$Y$14="Muy Baja",'Mapa final'!$AA$14="Menor"),CONCATENATE("R1C",'Mapa final'!$O$14),"")</f>
        <v/>
      </c>
      <c r="U46" s="76" t="str">
        <f>IF(AND('Mapa final'!$Y$15="Muy Baja",'Mapa final'!$AA$15="Menor"),CONCATENATE("R1C",'Mapa final'!$O$15),"")</f>
        <v/>
      </c>
      <c r="V46" s="65" t="str">
        <f ca="1">IF(AND('Mapa final'!$Y$10="Muy Baja",'Mapa final'!$AA$10="Moderado"),CONCATENATE("R1C",'Mapa final'!$O$10),"")</f>
        <v/>
      </c>
      <c r="W46" s="83" t="str">
        <f>IF(AND('Mapa final'!$Y$11="Muy Baja",'Mapa final'!$AA$11="Moderado"),CONCATENATE("R1C",'Mapa final'!$O$11),"")</f>
        <v/>
      </c>
      <c r="X46" s="66" t="str">
        <f>IF(AND('Mapa final'!$Y$12="Muy Baja",'Mapa final'!$AA$12="Moderado"),CONCATENATE("R1C",'Mapa final'!$O$12),"")</f>
        <v/>
      </c>
      <c r="Y46" s="66" t="str">
        <f>IF(AND('Mapa final'!$Y$13="Muy Baja",'Mapa final'!$AA$13="Moderado"),CONCATENATE("R1C",'Mapa final'!$O$13),"")</f>
        <v/>
      </c>
      <c r="Z46" s="66" t="str">
        <f>IF(AND('Mapa final'!$Y$14="Muy Baja",'Mapa final'!$AA$14="Moderado"),CONCATENATE("R1C",'Mapa final'!$O$14),"")</f>
        <v/>
      </c>
      <c r="AA46" s="67" t="str">
        <f>IF(AND('Mapa final'!$Y$15="Muy Baja",'Mapa final'!$AA$15="Moderado"),CONCATENATE("R1C",'Mapa final'!$O$15),"")</f>
        <v/>
      </c>
      <c r="AB46" s="46" t="str">
        <f ca="1">IF(AND('Mapa final'!$Y$10="Muy Baja",'Mapa final'!$AA$10="Mayor"),CONCATENATE("R1C",'Mapa final'!$O$10),"")</f>
        <v/>
      </c>
      <c r="AC46" s="47" t="str">
        <f>IF(AND('Mapa final'!$Y$11="Muy Baja",'Mapa final'!$AA$11="Mayor"),CONCATENATE("R1C",'Mapa final'!$O$11),"")</f>
        <v/>
      </c>
      <c r="AD46" s="47" t="str">
        <f>IF(AND('Mapa final'!$Y$12="Muy Baja",'Mapa final'!$AA$12="Mayor"),CONCATENATE("R1C",'Mapa final'!$O$12),"")</f>
        <v/>
      </c>
      <c r="AE46" s="47" t="str">
        <f>IF(AND('Mapa final'!$Y$13="Muy Baja",'Mapa final'!$AA$13="Mayor"),CONCATENATE("R1C",'Mapa final'!$O$13),"")</f>
        <v/>
      </c>
      <c r="AF46" s="47" t="str">
        <f>IF(AND('Mapa final'!$Y$14="Muy Baja",'Mapa final'!$AA$14="Mayor"),CONCATENATE("R1C",'Mapa final'!$O$14),"")</f>
        <v/>
      </c>
      <c r="AG46" s="48" t="str">
        <f>IF(AND('Mapa final'!$Y$15="Muy Baja",'Mapa final'!$AA$15="Mayor"),CONCATENATE("R1C",'Mapa final'!$O$15),"")</f>
        <v/>
      </c>
      <c r="AH46" s="49" t="str">
        <f ca="1">IF(AND('Mapa final'!$Y$10="Muy Baja",'Mapa final'!$AA$10="Catastrófico"),CONCATENATE("R1C",'Mapa final'!$O$10),"")</f>
        <v/>
      </c>
      <c r="AI46" s="50" t="str">
        <f>IF(AND('Mapa final'!$Y$11="Muy Baja",'Mapa final'!$AA$11="Catastrófico"),CONCATENATE("R1C",'Mapa final'!$O$11),"")</f>
        <v/>
      </c>
      <c r="AJ46" s="50" t="str">
        <f>IF(AND('Mapa final'!$Y$12="Muy Baja",'Mapa final'!$AA$12="Catastrófico"),CONCATENATE("R1C",'Mapa final'!$O$12),"")</f>
        <v/>
      </c>
      <c r="AK46" s="50" t="str">
        <f>IF(AND('Mapa final'!$Y$13="Muy Baja",'Mapa final'!$AA$13="Catastrófico"),CONCATENATE("R1C",'Mapa final'!$O$13),"")</f>
        <v/>
      </c>
      <c r="AL46" s="50" t="str">
        <f>IF(AND('Mapa final'!$Y$14="Muy Baja",'Mapa final'!$AA$14="Catastrófico"),CONCATENATE("R1C",'Mapa final'!$O$14),"")</f>
        <v/>
      </c>
      <c r="AM46" s="51" t="str">
        <f>IF(AND('Mapa final'!$Y$15="Muy Baja",'Mapa final'!$AA$15="Catastrófico"),CONCATENATE("R1C",'Mapa final'!$O$15),"")</f>
        <v/>
      </c>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ht="46.5" customHeight="1" x14ac:dyDescent="0.25">
      <c r="A47" s="84"/>
      <c r="B47" s="238"/>
      <c r="C47" s="238"/>
      <c r="D47" s="239"/>
      <c r="E47" s="337"/>
      <c r="F47" s="338"/>
      <c r="G47" s="338"/>
      <c r="H47" s="338"/>
      <c r="I47" s="355"/>
      <c r="J47" s="77" t="str">
        <f ca="1">IF(AND('Mapa final'!$Y$16="Muy Baja",'Mapa final'!$AA$16="Leve"),CONCATENATE("R2C",'Mapa final'!$O$16),"")</f>
        <v/>
      </c>
      <c r="K47" s="78" t="str">
        <f>IF(AND('Mapa final'!$Y$17="Muy Baja",'Mapa final'!$AA$17="Leve"),CONCATENATE("R2C",'Mapa final'!$O$17),"")</f>
        <v/>
      </c>
      <c r="L47" s="78" t="str">
        <f>IF(AND('Mapa final'!$Y$18="Muy Baja",'Mapa final'!$AA$18="Leve"),CONCATENATE("R2C",'Mapa final'!$O$18),"")</f>
        <v/>
      </c>
      <c r="M47" s="78" t="str">
        <f>IF(AND('Mapa final'!$Y$19="Muy Baja",'Mapa final'!$AA$19="Leve"),CONCATENATE("R2C",'Mapa final'!$O$19),"")</f>
        <v/>
      </c>
      <c r="N47" s="78" t="str">
        <f>IF(AND('Mapa final'!$Y$20="Muy Baja",'Mapa final'!$AA$20="Leve"),CONCATENATE("R2C",'Mapa final'!$O$20),"")</f>
        <v/>
      </c>
      <c r="O47" s="79" t="str">
        <f>IF(AND('Mapa final'!$Y$21="Muy Baja",'Mapa final'!$AA$21="Leve"),CONCATENATE("R2C",'Mapa final'!$O$21),"")</f>
        <v/>
      </c>
      <c r="P47" s="77" t="str">
        <f ca="1">IF(AND('Mapa final'!$Y$16="Muy Baja",'Mapa final'!$AA$16="Menor"),CONCATENATE("R2C",'Mapa final'!$O$16),"")</f>
        <v/>
      </c>
      <c r="Q47" s="78" t="str">
        <f>IF(AND('Mapa final'!$Y$17="Muy Baja",'Mapa final'!$AA$17="Menor"),CONCATENATE("R2C",'Mapa final'!$O$17),"")</f>
        <v/>
      </c>
      <c r="R47" s="78" t="str">
        <f>IF(AND('Mapa final'!$Y$18="Muy Baja",'Mapa final'!$AA$18="Menor"),CONCATENATE("R2C",'Mapa final'!$O$18),"")</f>
        <v/>
      </c>
      <c r="S47" s="78" t="str">
        <f>IF(AND('Mapa final'!$Y$19="Muy Baja",'Mapa final'!$AA$19="Menor"),CONCATENATE("R2C",'Mapa final'!$O$19),"")</f>
        <v/>
      </c>
      <c r="T47" s="78" t="str">
        <f>IF(AND('Mapa final'!$Y$20="Muy Baja",'Mapa final'!$AA$20="Menor"),CONCATENATE("R2C",'Mapa final'!$O$20),"")</f>
        <v/>
      </c>
      <c r="U47" s="79" t="str">
        <f>IF(AND('Mapa final'!$Y$21="Muy Baja",'Mapa final'!$AA$21="Menor"),CONCATENATE("R2C",'Mapa final'!$O$21),"")</f>
        <v/>
      </c>
      <c r="V47" s="68" t="str">
        <f ca="1">IF(AND('Mapa final'!$Y$16="Muy Baja",'Mapa final'!$AA$16="Moderado"),CONCATENATE("R2C",'Mapa final'!$O$16),"")</f>
        <v/>
      </c>
      <c r="W47" s="69" t="str">
        <f>IF(AND('Mapa final'!$Y$17="Muy Baja",'Mapa final'!$AA$17="Moderado"),CONCATENATE("R2C",'Mapa final'!$O$17),"")</f>
        <v/>
      </c>
      <c r="X47" s="69" t="str">
        <f>IF(AND('Mapa final'!$Y$18="Muy Baja",'Mapa final'!$AA$18="Moderado"),CONCATENATE("R2C",'Mapa final'!$O$18),"")</f>
        <v/>
      </c>
      <c r="Y47" s="69" t="str">
        <f>IF(AND('Mapa final'!$Y$19="Muy Baja",'Mapa final'!$AA$19="Moderado"),CONCATENATE("R2C",'Mapa final'!$O$19),"")</f>
        <v/>
      </c>
      <c r="Z47" s="69" t="str">
        <f>IF(AND('Mapa final'!$Y$20="Muy Baja",'Mapa final'!$AA$20="Moderado"),CONCATENATE("R2C",'Mapa final'!$O$20),"")</f>
        <v/>
      </c>
      <c r="AA47" s="70" t="str">
        <f>IF(AND('Mapa final'!$Y$21="Muy Baja",'Mapa final'!$AA$21="Moderado"),CONCATENATE("R2C",'Mapa final'!$O$21),"")</f>
        <v/>
      </c>
      <c r="AB47" s="52" t="str">
        <f ca="1">IF(AND('Mapa final'!$Y$16="Muy Baja",'Mapa final'!$AA$16="Mayor"),CONCATENATE("R2C",'Mapa final'!$O$16),"")</f>
        <v/>
      </c>
      <c r="AC47" s="53" t="str">
        <f>IF(AND('Mapa final'!$Y$17="Muy Baja",'Mapa final'!$AA$17="Mayor"),CONCATENATE("R2C",'Mapa final'!$O$17),"")</f>
        <v/>
      </c>
      <c r="AD47" s="53" t="str">
        <f>IF(AND('Mapa final'!$Y$18="Muy Baja",'Mapa final'!$AA$18="Mayor"),CONCATENATE("R2C",'Mapa final'!$O$18),"")</f>
        <v/>
      </c>
      <c r="AE47" s="53" t="str">
        <f>IF(AND('Mapa final'!$Y$19="Muy Baja",'Mapa final'!$AA$19="Mayor"),CONCATENATE("R2C",'Mapa final'!$O$19),"")</f>
        <v/>
      </c>
      <c r="AF47" s="53" t="str">
        <f>IF(AND('Mapa final'!$Y$20="Muy Baja",'Mapa final'!$AA$20="Mayor"),CONCATENATE("R2C",'Mapa final'!$O$20),"")</f>
        <v/>
      </c>
      <c r="AG47" s="54" t="str">
        <f>IF(AND('Mapa final'!$Y$21="Muy Baja",'Mapa final'!$AA$21="Mayor"),CONCATENATE("R2C",'Mapa final'!$O$21),"")</f>
        <v/>
      </c>
      <c r="AH47" s="55" t="str">
        <f ca="1">IF(AND('Mapa final'!$Y$16="Muy Baja",'Mapa final'!$AA$16="Catastrófico"),CONCATENATE("R2C",'Mapa final'!$O$16),"")</f>
        <v/>
      </c>
      <c r="AI47" s="56" t="str">
        <f>IF(AND('Mapa final'!$Y$17="Muy Baja",'Mapa final'!$AA$17="Catastrófico"),CONCATENATE("R2C",'Mapa final'!$O$17),"")</f>
        <v/>
      </c>
      <c r="AJ47" s="56" t="str">
        <f>IF(AND('Mapa final'!$Y$18="Muy Baja",'Mapa final'!$AA$18="Catastrófico"),CONCATENATE("R2C",'Mapa final'!$O$18),"")</f>
        <v/>
      </c>
      <c r="AK47" s="56" t="str">
        <f>IF(AND('Mapa final'!$Y$19="Muy Baja",'Mapa final'!$AA$19="Catastrófico"),CONCATENATE("R2C",'Mapa final'!$O$19),"")</f>
        <v/>
      </c>
      <c r="AL47" s="56" t="str">
        <f>IF(AND('Mapa final'!$Y$20="Muy Baja",'Mapa final'!$AA$20="Catastrófico"),CONCATENATE("R2C",'Mapa final'!$O$20),"")</f>
        <v/>
      </c>
      <c r="AM47" s="57" t="str">
        <f>IF(AND('Mapa final'!$Y$21="Muy Baja",'Mapa final'!$AA$21="Catastrófico"),CONCATENATE("R2C",'Mapa final'!$O$21),"")</f>
        <v/>
      </c>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ht="15" customHeight="1" x14ac:dyDescent="0.25">
      <c r="A48" s="84"/>
      <c r="B48" s="238"/>
      <c r="C48" s="238"/>
      <c r="D48" s="239"/>
      <c r="E48" s="337"/>
      <c r="F48" s="338"/>
      <c r="G48" s="338"/>
      <c r="H48" s="338"/>
      <c r="I48" s="355"/>
      <c r="J48" s="77" t="str">
        <f ca="1">IF(AND('Mapa final'!$Y$22="Muy Baja",'Mapa final'!$AA$22="Leve"),CONCATENATE("R3C",'Mapa final'!$O$22),"")</f>
        <v/>
      </c>
      <c r="K48" s="78" t="str">
        <f>IF(AND('Mapa final'!$Y$23="Muy Baja",'Mapa final'!$AA$23="Leve"),CONCATENATE("R3C",'Mapa final'!$O$23),"")</f>
        <v/>
      </c>
      <c r="L48" s="78" t="str">
        <f>IF(AND('Mapa final'!$Y$24="Muy Baja",'Mapa final'!$AA$24="Leve"),CONCATENATE("R3C",'Mapa final'!$O$24),"")</f>
        <v/>
      </c>
      <c r="M48" s="78" t="str">
        <f>IF(AND('Mapa final'!$Y$25="Muy Baja",'Mapa final'!$AA$25="Leve"),CONCATENATE("R3C",'Mapa final'!$O$25),"")</f>
        <v/>
      </c>
      <c r="N48" s="78" t="str">
        <f>IF(AND('Mapa final'!$Y$26="Muy Baja",'Mapa final'!$AA$26="Leve"),CONCATENATE("R3C",'Mapa final'!$O$26),"")</f>
        <v/>
      </c>
      <c r="O48" s="79" t="str">
        <f>IF(AND('Mapa final'!$Y$27="Muy Baja",'Mapa final'!$AA$27="Leve"),CONCATENATE("R3C",'Mapa final'!$O$27),"")</f>
        <v/>
      </c>
      <c r="P48" s="77" t="str">
        <f ca="1">IF(AND('Mapa final'!$Y$22="Muy Baja",'Mapa final'!$AA$22="Menor"),CONCATENATE("R3C",'Mapa final'!$O$22),"")</f>
        <v/>
      </c>
      <c r="Q48" s="78" t="str">
        <f>IF(AND('Mapa final'!$Y$23="Muy Baja",'Mapa final'!$AA$23="Menor"),CONCATENATE("R3C",'Mapa final'!$O$23),"")</f>
        <v/>
      </c>
      <c r="R48" s="78" t="str">
        <f>IF(AND('Mapa final'!$Y$24="Muy Baja",'Mapa final'!$AA$24="Menor"),CONCATENATE("R3C",'Mapa final'!$O$24),"")</f>
        <v/>
      </c>
      <c r="S48" s="78" t="str">
        <f>IF(AND('Mapa final'!$Y$25="Muy Baja",'Mapa final'!$AA$25="Menor"),CONCATENATE("R3C",'Mapa final'!$O$25),"")</f>
        <v/>
      </c>
      <c r="T48" s="78" t="str">
        <f>IF(AND('Mapa final'!$Y$26="Muy Baja",'Mapa final'!$AA$26="Menor"),CONCATENATE("R3C",'Mapa final'!$O$26),"")</f>
        <v/>
      </c>
      <c r="U48" s="79" t="str">
        <f>IF(AND('Mapa final'!$Y$27="Muy Baja",'Mapa final'!$AA$27="Menor"),CONCATENATE("R3C",'Mapa final'!$O$27),"")</f>
        <v/>
      </c>
      <c r="V48" s="68" t="str">
        <f ca="1">IF(AND('Mapa final'!$Y$22="Muy Baja",'Mapa final'!$AA$22="Moderado"),CONCATENATE("R3C",'Mapa final'!$O$22),"")</f>
        <v/>
      </c>
      <c r="W48" s="69" t="str">
        <f>IF(AND('Mapa final'!$Y$23="Muy Baja",'Mapa final'!$AA$23="Moderado"),CONCATENATE("R3C",'Mapa final'!$O$23),"")</f>
        <v/>
      </c>
      <c r="X48" s="69" t="str">
        <f>IF(AND('Mapa final'!$Y$24="Muy Baja",'Mapa final'!$AA$24="Moderado"),CONCATENATE("R3C",'Mapa final'!$O$24),"")</f>
        <v/>
      </c>
      <c r="Y48" s="69" t="str">
        <f>IF(AND('Mapa final'!$Y$25="Muy Baja",'Mapa final'!$AA$25="Moderado"),CONCATENATE("R3C",'Mapa final'!$O$25),"")</f>
        <v/>
      </c>
      <c r="Z48" s="69" t="str">
        <f>IF(AND('Mapa final'!$Y$26="Muy Baja",'Mapa final'!$AA$26="Moderado"),CONCATENATE("R3C",'Mapa final'!$O$26),"")</f>
        <v/>
      </c>
      <c r="AA48" s="70" t="str">
        <f>IF(AND('Mapa final'!$Y$27="Muy Baja",'Mapa final'!$AA$27="Moderado"),CONCATENATE("R3C",'Mapa final'!$O$27),"")</f>
        <v/>
      </c>
      <c r="AB48" s="52" t="str">
        <f ca="1">IF(AND('Mapa final'!$Y$22="Muy Baja",'Mapa final'!$AA$22="Mayor"),CONCATENATE("R3C",'Mapa final'!$O$22),"")</f>
        <v/>
      </c>
      <c r="AC48" s="53" t="str">
        <f>IF(AND('Mapa final'!$Y$23="Muy Baja",'Mapa final'!$AA$23="Mayor"),CONCATENATE("R3C",'Mapa final'!$O$23),"")</f>
        <v/>
      </c>
      <c r="AD48" s="53" t="str">
        <f>IF(AND('Mapa final'!$Y$24="Muy Baja",'Mapa final'!$AA$24="Mayor"),CONCATENATE("R3C",'Mapa final'!$O$24),"")</f>
        <v/>
      </c>
      <c r="AE48" s="53" t="str">
        <f>IF(AND('Mapa final'!$Y$25="Muy Baja",'Mapa final'!$AA$25="Mayor"),CONCATENATE("R3C",'Mapa final'!$O$25),"")</f>
        <v/>
      </c>
      <c r="AF48" s="53" t="str">
        <f>IF(AND('Mapa final'!$Y$26="Muy Baja",'Mapa final'!$AA$26="Mayor"),CONCATENATE("R3C",'Mapa final'!$O$26),"")</f>
        <v/>
      </c>
      <c r="AG48" s="54" t="str">
        <f>IF(AND('Mapa final'!$Y$27="Muy Baja",'Mapa final'!$AA$27="Mayor"),CONCATENATE("R3C",'Mapa final'!$O$27),"")</f>
        <v/>
      </c>
      <c r="AH48" s="55" t="str">
        <f ca="1">IF(AND('Mapa final'!$Y$22="Muy Baja",'Mapa final'!$AA$22="Catastrófico"),CONCATENATE("R3C",'Mapa final'!$O$22),"")</f>
        <v/>
      </c>
      <c r="AI48" s="56" t="str">
        <f>IF(AND('Mapa final'!$Y$23="Muy Baja",'Mapa final'!$AA$23="Catastrófico"),CONCATENATE("R3C",'Mapa final'!$O$23),"")</f>
        <v/>
      </c>
      <c r="AJ48" s="56" t="str">
        <f>IF(AND('Mapa final'!$Y$24="Muy Baja",'Mapa final'!$AA$24="Catastrófico"),CONCATENATE("R3C",'Mapa final'!$O$24),"")</f>
        <v/>
      </c>
      <c r="AK48" s="56" t="str">
        <f>IF(AND('Mapa final'!$Y$25="Muy Baja",'Mapa final'!$AA$25="Catastrófico"),CONCATENATE("R3C",'Mapa final'!$O$25),"")</f>
        <v/>
      </c>
      <c r="AL48" s="56" t="str">
        <f>IF(AND('Mapa final'!$Y$26="Muy Baja",'Mapa final'!$AA$26="Catastrófico"),CONCATENATE("R3C",'Mapa final'!$O$26),"")</f>
        <v/>
      </c>
      <c r="AM48" s="57" t="str">
        <f>IF(AND('Mapa final'!$Y$27="Muy Baja",'Mapa final'!$AA$27="Catastrófico"),CONCATENATE("R3C",'Mapa final'!$O$27),"")</f>
        <v/>
      </c>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ht="15" customHeight="1" x14ac:dyDescent="0.25">
      <c r="A49" s="84"/>
      <c r="B49" s="238"/>
      <c r="C49" s="238"/>
      <c r="D49" s="239"/>
      <c r="E49" s="339"/>
      <c r="F49" s="340"/>
      <c r="G49" s="340"/>
      <c r="H49" s="340"/>
      <c r="I49" s="355"/>
      <c r="J49" s="77" t="str">
        <f>IF(AND('Mapa final'!$Y$28="Muy Baja",'Mapa final'!$AA$28="Leve"),CONCATENATE("R4C",'Mapa final'!$O$28),"")</f>
        <v/>
      </c>
      <c r="K49" s="78" t="str">
        <f>IF(AND('Mapa final'!$Y$29="Muy Baja",'Mapa final'!$AA$29="Leve"),CONCATENATE("R4C",'Mapa final'!$O$29),"")</f>
        <v/>
      </c>
      <c r="L49" s="78" t="str">
        <f>IF(AND('Mapa final'!$Y$30="Muy Baja",'Mapa final'!$AA$30="Leve"),CONCATENATE("R4C",'Mapa final'!$O$30),"")</f>
        <v/>
      </c>
      <c r="M49" s="78" t="str">
        <f>IF(AND('Mapa final'!$Y$31="Muy Baja",'Mapa final'!$AA$31="Leve"),CONCATENATE("R4C",'Mapa final'!$O$31),"")</f>
        <v/>
      </c>
      <c r="N49" s="78" t="str">
        <f>IF(AND('Mapa final'!$Y$32="Muy Baja",'Mapa final'!$AA$32="Leve"),CONCATENATE("R4C",'Mapa final'!$O$32),"")</f>
        <v/>
      </c>
      <c r="O49" s="79" t="str">
        <f>IF(AND('Mapa final'!$Y$33="Muy Baja",'Mapa final'!$AA$33="Leve"),CONCATENATE("R4C",'Mapa final'!$O$33),"")</f>
        <v/>
      </c>
      <c r="P49" s="77" t="str">
        <f>IF(AND('Mapa final'!$Y$28="Muy Baja",'Mapa final'!$AA$28="Menor"),CONCATENATE("R4C",'Mapa final'!$O$28),"")</f>
        <v/>
      </c>
      <c r="Q49" s="78" t="str">
        <f>IF(AND('Mapa final'!$Y$29="Muy Baja",'Mapa final'!$AA$29="Menor"),CONCATENATE("R4C",'Mapa final'!$O$29),"")</f>
        <v/>
      </c>
      <c r="R49" s="78" t="str">
        <f>IF(AND('Mapa final'!$Y$30="Muy Baja",'Mapa final'!$AA$30="Menor"),CONCATENATE("R4C",'Mapa final'!$O$30),"")</f>
        <v/>
      </c>
      <c r="S49" s="78" t="str">
        <f>IF(AND('Mapa final'!$Y$31="Muy Baja",'Mapa final'!$AA$31="Menor"),CONCATENATE("R4C",'Mapa final'!$O$31),"")</f>
        <v/>
      </c>
      <c r="T49" s="78" t="str">
        <f>IF(AND('Mapa final'!$Y$32="Muy Baja",'Mapa final'!$AA$32="Menor"),CONCATENATE("R4C",'Mapa final'!$O$32),"")</f>
        <v/>
      </c>
      <c r="U49" s="79" t="str">
        <f>IF(AND('Mapa final'!$Y$33="Muy Baja",'Mapa final'!$AA$33="Menor"),CONCATENATE("R4C",'Mapa final'!$O$33),"")</f>
        <v/>
      </c>
      <c r="V49" s="68" t="str">
        <f>IF(AND('Mapa final'!$Y$28="Muy Baja",'Mapa final'!$AA$28="Moderado"),CONCATENATE("R4C",'Mapa final'!$O$28),"")</f>
        <v/>
      </c>
      <c r="W49" s="69" t="str">
        <f>IF(AND('Mapa final'!$Y$29="Muy Baja",'Mapa final'!$AA$29="Moderado"),CONCATENATE("R4C",'Mapa final'!$O$29),"")</f>
        <v/>
      </c>
      <c r="X49" s="69" t="str">
        <f>IF(AND('Mapa final'!$Y$30="Muy Baja",'Mapa final'!$AA$30="Moderado"),CONCATENATE("R4C",'Mapa final'!$O$30),"")</f>
        <v/>
      </c>
      <c r="Y49" s="69" t="str">
        <f>IF(AND('Mapa final'!$Y$31="Muy Baja",'Mapa final'!$AA$31="Moderado"),CONCATENATE("R4C",'Mapa final'!$O$31),"")</f>
        <v/>
      </c>
      <c r="Z49" s="69" t="str">
        <f>IF(AND('Mapa final'!$Y$32="Muy Baja",'Mapa final'!$AA$32="Moderado"),CONCATENATE("R4C",'Mapa final'!$O$32),"")</f>
        <v/>
      </c>
      <c r="AA49" s="70" t="str">
        <f>IF(AND('Mapa final'!$Y$33="Muy Baja",'Mapa final'!$AA$33="Moderado"),CONCATENATE("R4C",'Mapa final'!$O$33),"")</f>
        <v/>
      </c>
      <c r="AB49" s="52" t="str">
        <f>IF(AND('Mapa final'!$Y$28="Muy Baja",'Mapa final'!$AA$28="Mayor"),CONCATENATE("R4C",'Mapa final'!$O$28),"")</f>
        <v/>
      </c>
      <c r="AC49" s="53" t="str">
        <f>IF(AND('Mapa final'!$Y$29="Muy Baja",'Mapa final'!$AA$29="Mayor"),CONCATENATE("R4C",'Mapa final'!$O$29),"")</f>
        <v/>
      </c>
      <c r="AD49" s="53" t="str">
        <f>IF(AND('Mapa final'!$Y$30="Muy Baja",'Mapa final'!$AA$30="Mayor"),CONCATENATE("R4C",'Mapa final'!$O$30),"")</f>
        <v/>
      </c>
      <c r="AE49" s="53" t="str">
        <f>IF(AND('Mapa final'!$Y$31="Muy Baja",'Mapa final'!$AA$31="Mayor"),CONCATENATE("R4C",'Mapa final'!$O$31),"")</f>
        <v/>
      </c>
      <c r="AF49" s="53" t="str">
        <f>IF(AND('Mapa final'!$Y$32="Muy Baja",'Mapa final'!$AA$32="Mayor"),CONCATENATE("R4C",'Mapa final'!$O$32),"")</f>
        <v/>
      </c>
      <c r="AG49" s="54" t="str">
        <f>IF(AND('Mapa final'!$Y$33="Muy Baja",'Mapa final'!$AA$33="Mayor"),CONCATENATE("R4C",'Mapa final'!$O$33),"")</f>
        <v/>
      </c>
      <c r="AH49" s="55" t="str">
        <f>IF(AND('Mapa final'!$Y$28="Muy Baja",'Mapa final'!$AA$28="Catastrófico"),CONCATENATE("R4C",'Mapa final'!$O$28),"")</f>
        <v/>
      </c>
      <c r="AI49" s="56" t="str">
        <f>IF(AND('Mapa final'!$Y$29="Muy Baja",'Mapa final'!$AA$29="Catastrófico"),CONCATENATE("R4C",'Mapa final'!$O$29),"")</f>
        <v/>
      </c>
      <c r="AJ49" s="56" t="str">
        <f>IF(AND('Mapa final'!$Y$30="Muy Baja",'Mapa final'!$AA$30="Catastrófico"),CONCATENATE("R4C",'Mapa final'!$O$30),"")</f>
        <v/>
      </c>
      <c r="AK49" s="56" t="str">
        <f>IF(AND('Mapa final'!$Y$31="Muy Baja",'Mapa final'!$AA$31="Catastrófico"),CONCATENATE("R4C",'Mapa final'!$O$31),"")</f>
        <v/>
      </c>
      <c r="AL49" s="56" t="str">
        <f>IF(AND('Mapa final'!$Y$32="Muy Baja",'Mapa final'!$AA$32="Catastrófico"),CONCATENATE("R4C",'Mapa final'!$O$32),"")</f>
        <v/>
      </c>
      <c r="AM49" s="57" t="str">
        <f>IF(AND('Mapa final'!$Y$33="Muy Baja",'Mapa final'!$AA$33="Catastrófico"),CONCATENATE("R4C",'Mapa final'!$O$33),"")</f>
        <v/>
      </c>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ht="15" customHeight="1" x14ac:dyDescent="0.25">
      <c r="A50" s="84"/>
      <c r="B50" s="238"/>
      <c r="C50" s="238"/>
      <c r="D50" s="239"/>
      <c r="E50" s="339"/>
      <c r="F50" s="340"/>
      <c r="G50" s="340"/>
      <c r="H50" s="340"/>
      <c r="I50" s="355"/>
      <c r="J50" s="77" t="str">
        <f>IF(AND('Mapa final'!$Y$34="Muy Baja",'Mapa final'!$AA$34="Leve"),CONCATENATE("R5C",'Mapa final'!$O$34),"")</f>
        <v/>
      </c>
      <c r="K50" s="78" t="str">
        <f>IF(AND('Mapa final'!$Y$35="Muy Baja",'Mapa final'!$AA$35="Leve"),CONCATENATE("R5C",'Mapa final'!$O$35),"")</f>
        <v/>
      </c>
      <c r="L50" s="78" t="str">
        <f>IF(AND('Mapa final'!$Y$36="Muy Baja",'Mapa final'!$AA$36="Leve"),CONCATENATE("R5C",'Mapa final'!$O$36),"")</f>
        <v/>
      </c>
      <c r="M50" s="78" t="str">
        <f>IF(AND('Mapa final'!$Y$37="Muy Baja",'Mapa final'!$AA$37="Leve"),CONCATENATE("R5C",'Mapa final'!$O$37),"")</f>
        <v/>
      </c>
      <c r="N50" s="78" t="str">
        <f>IF(AND('Mapa final'!$Y$38="Muy Baja",'Mapa final'!$AA$38="Leve"),CONCATENATE("R5C",'Mapa final'!$O$38),"")</f>
        <v/>
      </c>
      <c r="O50" s="79" t="str">
        <f>IF(AND('Mapa final'!$Y$39="Muy Baja",'Mapa final'!$AA$39="Leve"),CONCATENATE("R5C",'Mapa final'!$O$39),"")</f>
        <v/>
      </c>
      <c r="P50" s="77" t="str">
        <f>IF(AND('Mapa final'!$Y$34="Muy Baja",'Mapa final'!$AA$34="Menor"),CONCATENATE("R5C",'Mapa final'!$O$34),"")</f>
        <v/>
      </c>
      <c r="Q50" s="78" t="str">
        <f>IF(AND('Mapa final'!$Y$35="Muy Baja",'Mapa final'!$AA$35="Menor"),CONCATENATE("R5C",'Mapa final'!$O$35),"")</f>
        <v/>
      </c>
      <c r="R50" s="78" t="str">
        <f>IF(AND('Mapa final'!$Y$36="Muy Baja",'Mapa final'!$AA$36="Menor"),CONCATENATE("R5C",'Mapa final'!$O$36),"")</f>
        <v/>
      </c>
      <c r="S50" s="78" t="str">
        <f>IF(AND('Mapa final'!$Y$37="Muy Baja",'Mapa final'!$AA$37="Menor"),CONCATENATE("R5C",'Mapa final'!$O$37),"")</f>
        <v/>
      </c>
      <c r="T50" s="78" t="str">
        <f>IF(AND('Mapa final'!$Y$38="Muy Baja",'Mapa final'!$AA$38="Menor"),CONCATENATE("R5C",'Mapa final'!$O$38),"")</f>
        <v/>
      </c>
      <c r="U50" s="79" t="str">
        <f>IF(AND('Mapa final'!$Y$39="Muy Baja",'Mapa final'!$AA$39="Menor"),CONCATENATE("R5C",'Mapa final'!$O$39),"")</f>
        <v/>
      </c>
      <c r="V50" s="68" t="str">
        <f>IF(AND('Mapa final'!$Y$34="Muy Baja",'Mapa final'!$AA$34="Moderado"),CONCATENATE("R5C",'Mapa final'!$O$34),"")</f>
        <v/>
      </c>
      <c r="W50" s="69" t="str">
        <f>IF(AND('Mapa final'!$Y$35="Muy Baja",'Mapa final'!$AA$35="Moderado"),CONCATENATE("R5C",'Mapa final'!$O$35),"")</f>
        <v/>
      </c>
      <c r="X50" s="69" t="str">
        <f>IF(AND('Mapa final'!$Y$36="Muy Baja",'Mapa final'!$AA$36="Moderado"),CONCATENATE("R5C",'Mapa final'!$O$36),"")</f>
        <v/>
      </c>
      <c r="Y50" s="69" t="str">
        <f>IF(AND('Mapa final'!$Y$37="Muy Baja",'Mapa final'!$AA$37="Moderado"),CONCATENATE("R5C",'Mapa final'!$O$37),"")</f>
        <v/>
      </c>
      <c r="Z50" s="69" t="str">
        <f>IF(AND('Mapa final'!$Y$38="Muy Baja",'Mapa final'!$AA$38="Moderado"),CONCATENATE("R5C",'Mapa final'!$O$38),"")</f>
        <v/>
      </c>
      <c r="AA50" s="70" t="str">
        <f>IF(AND('Mapa final'!$Y$39="Muy Baja",'Mapa final'!$AA$39="Moderado"),CONCATENATE("R5C",'Mapa final'!$O$39),"")</f>
        <v/>
      </c>
      <c r="AB50" s="52" t="str">
        <f>IF(AND('Mapa final'!$Y$34="Muy Baja",'Mapa final'!$AA$34="Mayor"),CONCATENATE("R5C",'Mapa final'!$O$34),"")</f>
        <v/>
      </c>
      <c r="AC50" s="53" t="str">
        <f>IF(AND('Mapa final'!$Y$35="Muy Baja",'Mapa final'!$AA$35="Mayor"),CONCATENATE("R5C",'Mapa final'!$O$35),"")</f>
        <v/>
      </c>
      <c r="AD50" s="58" t="str">
        <f>IF(AND('Mapa final'!$Y$36="Muy Baja",'Mapa final'!$AA$36="Mayor"),CONCATENATE("R5C",'Mapa final'!$O$36),"")</f>
        <v/>
      </c>
      <c r="AE50" s="58" t="str">
        <f>IF(AND('Mapa final'!$Y$37="Muy Baja",'Mapa final'!$AA$37="Mayor"),CONCATENATE("R5C",'Mapa final'!$O$37),"")</f>
        <v/>
      </c>
      <c r="AF50" s="58" t="str">
        <f>IF(AND('Mapa final'!$Y$38="Muy Baja",'Mapa final'!$AA$38="Mayor"),CONCATENATE("R5C",'Mapa final'!$O$38),"")</f>
        <v/>
      </c>
      <c r="AG50" s="54" t="str">
        <f>IF(AND('Mapa final'!$Y$39="Muy Baja",'Mapa final'!$AA$39="Mayor"),CONCATENATE("R5C",'Mapa final'!$O$39),"")</f>
        <v/>
      </c>
      <c r="AH50" s="55" t="str">
        <f>IF(AND('Mapa final'!$Y$34="Muy Baja",'Mapa final'!$AA$34="Catastrófico"),CONCATENATE("R5C",'Mapa final'!$O$34),"")</f>
        <v/>
      </c>
      <c r="AI50" s="56" t="str">
        <f>IF(AND('Mapa final'!$Y$35="Muy Baja",'Mapa final'!$AA$35="Catastrófico"),CONCATENATE("R5C",'Mapa final'!$O$35),"")</f>
        <v/>
      </c>
      <c r="AJ50" s="56" t="str">
        <f>IF(AND('Mapa final'!$Y$36="Muy Baja",'Mapa final'!$AA$36="Catastrófico"),CONCATENATE("R5C",'Mapa final'!$O$36),"")</f>
        <v/>
      </c>
      <c r="AK50" s="56" t="str">
        <f>IF(AND('Mapa final'!$Y$37="Muy Baja",'Mapa final'!$AA$37="Catastrófico"),CONCATENATE("R5C",'Mapa final'!$O$37),"")</f>
        <v/>
      </c>
      <c r="AL50" s="56" t="str">
        <f>IF(AND('Mapa final'!$Y$38="Muy Baja",'Mapa final'!$AA$38="Catastrófico"),CONCATENATE("R5C",'Mapa final'!$O$38),"")</f>
        <v/>
      </c>
      <c r="AM50" s="57" t="str">
        <f>IF(AND('Mapa final'!$Y$39="Muy Baja",'Mapa final'!$AA$39="Catastrófico"),CONCATENATE("R5C",'Mapa final'!$O$39),"")</f>
        <v/>
      </c>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 customHeight="1" x14ac:dyDescent="0.25">
      <c r="A51" s="84"/>
      <c r="B51" s="238"/>
      <c r="C51" s="238"/>
      <c r="D51" s="239"/>
      <c r="E51" s="339"/>
      <c r="F51" s="340"/>
      <c r="G51" s="340"/>
      <c r="H51" s="340"/>
      <c r="I51" s="355"/>
      <c r="J51" s="77" t="str">
        <f>IF(AND('Mapa final'!$Y$40="Muy Baja",'Mapa final'!$AA$40="Leve"),CONCATENATE("R6C",'Mapa final'!$O$40),"")</f>
        <v/>
      </c>
      <c r="K51" s="78" t="str">
        <f>IF(AND('Mapa final'!$Y$41="Muy Baja",'Mapa final'!$AA$41="Leve"),CONCATENATE("R6C",'Mapa final'!$O$41),"")</f>
        <v/>
      </c>
      <c r="L51" s="78" t="str">
        <f>IF(AND('Mapa final'!$Y$42="Muy Baja",'Mapa final'!$AA$42="Leve"),CONCATENATE("R6C",'Mapa final'!$O$42),"")</f>
        <v/>
      </c>
      <c r="M51" s="78" t="str">
        <f>IF(AND('Mapa final'!$Y$43="Muy Baja",'Mapa final'!$AA$43="Leve"),CONCATENATE("R6C",'Mapa final'!$O$43),"")</f>
        <v/>
      </c>
      <c r="N51" s="78" t="str">
        <f>IF(AND('Mapa final'!$Y$44="Muy Baja",'Mapa final'!$AA$44="Leve"),CONCATENATE("R6C",'Mapa final'!$O$44),"")</f>
        <v/>
      </c>
      <c r="O51" s="79" t="str">
        <f>IF(AND('Mapa final'!$Y$45="Muy Baja",'Mapa final'!$AA$45="Leve"),CONCATENATE("R6C",'Mapa final'!$O$45),"")</f>
        <v/>
      </c>
      <c r="P51" s="77" t="str">
        <f>IF(AND('Mapa final'!$Y$40="Muy Baja",'Mapa final'!$AA$40="Menor"),CONCATENATE("R6C",'Mapa final'!$O$40),"")</f>
        <v/>
      </c>
      <c r="Q51" s="78" t="str">
        <f>IF(AND('Mapa final'!$Y$41="Muy Baja",'Mapa final'!$AA$41="Menor"),CONCATENATE("R6C",'Mapa final'!$O$41),"")</f>
        <v/>
      </c>
      <c r="R51" s="78" t="str">
        <f>IF(AND('Mapa final'!$Y$42="Muy Baja",'Mapa final'!$AA$42="Menor"),CONCATENATE("R6C",'Mapa final'!$O$42),"")</f>
        <v/>
      </c>
      <c r="S51" s="78" t="str">
        <f>IF(AND('Mapa final'!$Y$43="Muy Baja",'Mapa final'!$AA$43="Menor"),CONCATENATE("R6C",'Mapa final'!$O$43),"")</f>
        <v/>
      </c>
      <c r="T51" s="78" t="str">
        <f>IF(AND('Mapa final'!$Y$44="Muy Baja",'Mapa final'!$AA$44="Menor"),CONCATENATE("R6C",'Mapa final'!$O$44),"")</f>
        <v/>
      </c>
      <c r="U51" s="79" t="str">
        <f>IF(AND('Mapa final'!$Y$45="Muy Baja",'Mapa final'!$AA$45="Menor"),CONCATENATE("R6C",'Mapa final'!$O$45),"")</f>
        <v/>
      </c>
      <c r="V51" s="68" t="str">
        <f>IF(AND('Mapa final'!$Y$40="Muy Baja",'Mapa final'!$AA$40="Moderado"),CONCATENATE("R6C",'Mapa final'!$O$40),"")</f>
        <v/>
      </c>
      <c r="W51" s="69" t="str">
        <f>IF(AND('Mapa final'!$Y$41="Muy Baja",'Mapa final'!$AA$41="Moderado"),CONCATENATE("R6C",'Mapa final'!$O$41),"")</f>
        <v/>
      </c>
      <c r="X51" s="69" t="str">
        <f>IF(AND('Mapa final'!$Y$42="Muy Baja",'Mapa final'!$AA$42="Moderado"),CONCATENATE("R6C",'Mapa final'!$O$42),"")</f>
        <v/>
      </c>
      <c r="Y51" s="69" t="str">
        <f>IF(AND('Mapa final'!$Y$43="Muy Baja",'Mapa final'!$AA$43="Moderado"),CONCATENATE("R6C",'Mapa final'!$O$43),"")</f>
        <v/>
      </c>
      <c r="Z51" s="69" t="str">
        <f>IF(AND('Mapa final'!$Y$44="Muy Baja",'Mapa final'!$AA$44="Moderado"),CONCATENATE("R6C",'Mapa final'!$O$44),"")</f>
        <v/>
      </c>
      <c r="AA51" s="70" t="str">
        <f>IF(AND('Mapa final'!$Y$45="Muy Baja",'Mapa final'!$AA$45="Moderado"),CONCATENATE("R6C",'Mapa final'!$O$45),"")</f>
        <v/>
      </c>
      <c r="AB51" s="52" t="str">
        <f>IF(AND('Mapa final'!$Y$40="Muy Baja",'Mapa final'!$AA$40="Mayor"),CONCATENATE("R6C",'Mapa final'!$O$40),"")</f>
        <v/>
      </c>
      <c r="AC51" s="53" t="str">
        <f>IF(AND('Mapa final'!$Y$41="Muy Baja",'Mapa final'!$AA$41="Mayor"),CONCATENATE("R6C",'Mapa final'!$O$41),"")</f>
        <v/>
      </c>
      <c r="AD51" s="58" t="str">
        <f>IF(AND('Mapa final'!$Y$42="Muy Baja",'Mapa final'!$AA$42="Mayor"),CONCATENATE("R6C",'Mapa final'!$O$42),"")</f>
        <v/>
      </c>
      <c r="AE51" s="58" t="str">
        <f>IF(AND('Mapa final'!$Y$43="Muy Baja",'Mapa final'!$AA$43="Mayor"),CONCATENATE("R6C",'Mapa final'!$O$43),"")</f>
        <v/>
      </c>
      <c r="AF51" s="58" t="str">
        <f>IF(AND('Mapa final'!$Y$44="Muy Baja",'Mapa final'!$AA$44="Mayor"),CONCATENATE("R6C",'Mapa final'!$O$44),"")</f>
        <v/>
      </c>
      <c r="AG51" s="54" t="str">
        <f>IF(AND('Mapa final'!$Y$45="Muy Baja",'Mapa final'!$AA$45="Mayor"),CONCATENATE("R6C",'Mapa final'!$O$45),"")</f>
        <v/>
      </c>
      <c r="AH51" s="55" t="str">
        <f>IF(AND('Mapa final'!$Y$40="Muy Baja",'Mapa final'!$AA$40="Catastrófico"),CONCATENATE("R6C",'Mapa final'!$O$40),"")</f>
        <v/>
      </c>
      <c r="AI51" s="56" t="str">
        <f>IF(AND('Mapa final'!$Y$41="Muy Baja",'Mapa final'!$AA$41="Catastrófico"),CONCATENATE("R6C",'Mapa final'!$O$41),"")</f>
        <v/>
      </c>
      <c r="AJ51" s="56" t="str">
        <f>IF(AND('Mapa final'!$Y$42="Muy Baja",'Mapa final'!$AA$42="Catastrófico"),CONCATENATE("R6C",'Mapa final'!$O$42),"")</f>
        <v/>
      </c>
      <c r="AK51" s="56" t="str">
        <f>IF(AND('Mapa final'!$Y$43="Muy Baja",'Mapa final'!$AA$43="Catastrófico"),CONCATENATE("R6C",'Mapa final'!$O$43),"")</f>
        <v/>
      </c>
      <c r="AL51" s="56" t="str">
        <f>IF(AND('Mapa final'!$Y$44="Muy Baja",'Mapa final'!$AA$44="Catastrófico"),CONCATENATE("R6C",'Mapa final'!$O$44),"")</f>
        <v/>
      </c>
      <c r="AM51" s="57" t="str">
        <f>IF(AND('Mapa final'!$Y$45="Muy Baja",'Mapa final'!$AA$45="Catastrófico"),CONCATENATE("R6C",'Mapa final'!$O$45),"")</f>
        <v/>
      </c>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ht="15" customHeight="1" x14ac:dyDescent="0.25">
      <c r="A52" s="84"/>
      <c r="B52" s="238"/>
      <c r="C52" s="238"/>
      <c r="D52" s="239"/>
      <c r="E52" s="339"/>
      <c r="F52" s="340"/>
      <c r="G52" s="340"/>
      <c r="H52" s="340"/>
      <c r="I52" s="355"/>
      <c r="J52" s="77" t="str">
        <f>IF(AND('Mapa final'!$Y$46="Muy Baja",'Mapa final'!$AA$46="Leve"),CONCATENATE("R7C",'Mapa final'!$O$46),"")</f>
        <v/>
      </c>
      <c r="K52" s="78" t="str">
        <f>IF(AND('Mapa final'!$Y$47="Muy Baja",'Mapa final'!$AA$47="Leve"),CONCATENATE("R7C",'Mapa final'!$O$47),"")</f>
        <v/>
      </c>
      <c r="L52" s="78" t="str">
        <f>IF(AND('Mapa final'!$Y$48="Muy Baja",'Mapa final'!$AA$48="Leve"),CONCATENATE("R7C",'Mapa final'!$O$48),"")</f>
        <v/>
      </c>
      <c r="M52" s="78" t="str">
        <f>IF(AND('Mapa final'!$Y$49="Muy Baja",'Mapa final'!$AA$49="Leve"),CONCATENATE("R7C",'Mapa final'!$O$49),"")</f>
        <v/>
      </c>
      <c r="N52" s="78" t="str">
        <f>IF(AND('Mapa final'!$Y$50="Muy Baja",'Mapa final'!$AA$50="Leve"),CONCATENATE("R7C",'Mapa final'!$O$50),"")</f>
        <v/>
      </c>
      <c r="O52" s="79" t="str">
        <f>IF(AND('Mapa final'!$Y$51="Muy Baja",'Mapa final'!$AA$51="Leve"),CONCATENATE("R7C",'Mapa final'!$O$51),"")</f>
        <v/>
      </c>
      <c r="P52" s="77" t="str">
        <f>IF(AND('Mapa final'!$Y$46="Muy Baja",'Mapa final'!$AA$46="Menor"),CONCATENATE("R7C",'Mapa final'!$O$46),"")</f>
        <v/>
      </c>
      <c r="Q52" s="78" t="str">
        <f>IF(AND('Mapa final'!$Y$47="Muy Baja",'Mapa final'!$AA$47="Menor"),CONCATENATE("R7C",'Mapa final'!$O$47),"")</f>
        <v/>
      </c>
      <c r="R52" s="78" t="str">
        <f>IF(AND('Mapa final'!$Y$48="Muy Baja",'Mapa final'!$AA$48="Menor"),CONCATENATE("R7C",'Mapa final'!$O$48),"")</f>
        <v/>
      </c>
      <c r="S52" s="78" t="str">
        <f>IF(AND('Mapa final'!$Y$49="Muy Baja",'Mapa final'!$AA$49="Menor"),CONCATENATE("R7C",'Mapa final'!$O$49),"")</f>
        <v/>
      </c>
      <c r="T52" s="78" t="str">
        <f>IF(AND('Mapa final'!$Y$50="Muy Baja",'Mapa final'!$AA$50="Menor"),CONCATENATE("R7C",'Mapa final'!$O$50),"")</f>
        <v/>
      </c>
      <c r="U52" s="79" t="str">
        <f>IF(AND('Mapa final'!$Y$51="Muy Baja",'Mapa final'!$AA$51="Menor"),CONCATENATE("R7C",'Mapa final'!$O$51),"")</f>
        <v/>
      </c>
      <c r="V52" s="68" t="str">
        <f>IF(AND('Mapa final'!$Y$46="Muy Baja",'Mapa final'!$AA$46="Moderado"),CONCATENATE("R7C",'Mapa final'!$O$46),"")</f>
        <v/>
      </c>
      <c r="W52" s="69" t="str">
        <f>IF(AND('Mapa final'!$Y$47="Muy Baja",'Mapa final'!$AA$47="Moderado"),CONCATENATE("R7C",'Mapa final'!$O$47),"")</f>
        <v/>
      </c>
      <c r="X52" s="69" t="str">
        <f>IF(AND('Mapa final'!$Y$48="Muy Baja",'Mapa final'!$AA$48="Moderado"),CONCATENATE("R7C",'Mapa final'!$O$48),"")</f>
        <v/>
      </c>
      <c r="Y52" s="69" t="str">
        <f>IF(AND('Mapa final'!$Y$49="Muy Baja",'Mapa final'!$AA$49="Moderado"),CONCATENATE("R7C",'Mapa final'!$O$49),"")</f>
        <v/>
      </c>
      <c r="Z52" s="69" t="str">
        <f>IF(AND('Mapa final'!$Y$50="Muy Baja",'Mapa final'!$AA$50="Moderado"),CONCATENATE("R7C",'Mapa final'!$O$50),"")</f>
        <v/>
      </c>
      <c r="AA52" s="70" t="str">
        <f>IF(AND('Mapa final'!$Y$51="Muy Baja",'Mapa final'!$AA$51="Moderado"),CONCATENATE("R7C",'Mapa final'!$O$51),"")</f>
        <v/>
      </c>
      <c r="AB52" s="52" t="str">
        <f>IF(AND('Mapa final'!$Y$46="Muy Baja",'Mapa final'!$AA$46="Mayor"),CONCATENATE("R7C",'Mapa final'!$O$46),"")</f>
        <v/>
      </c>
      <c r="AC52" s="53" t="str">
        <f>IF(AND('Mapa final'!$Y$47="Muy Baja",'Mapa final'!$AA$47="Mayor"),CONCATENATE("R7C",'Mapa final'!$O$47),"")</f>
        <v/>
      </c>
      <c r="AD52" s="58" t="str">
        <f>IF(AND('Mapa final'!$Y$48="Muy Baja",'Mapa final'!$AA$48="Mayor"),CONCATENATE("R7C",'Mapa final'!$O$48),"")</f>
        <v/>
      </c>
      <c r="AE52" s="58" t="str">
        <f>IF(AND('Mapa final'!$Y$49="Muy Baja",'Mapa final'!$AA$49="Mayor"),CONCATENATE("R7C",'Mapa final'!$O$49),"")</f>
        <v/>
      </c>
      <c r="AF52" s="58" t="str">
        <f>IF(AND('Mapa final'!$Y$50="Muy Baja",'Mapa final'!$AA$50="Mayor"),CONCATENATE("R7C",'Mapa final'!$O$50),"")</f>
        <v/>
      </c>
      <c r="AG52" s="54" t="str">
        <f>IF(AND('Mapa final'!$Y$51="Muy Baja",'Mapa final'!$AA$51="Mayor"),CONCATENATE("R7C",'Mapa final'!$O$51),"")</f>
        <v/>
      </c>
      <c r="AH52" s="55" t="str">
        <f>IF(AND('Mapa final'!$Y$46="Muy Baja",'Mapa final'!$AA$46="Catastrófico"),CONCATENATE("R7C",'Mapa final'!$O$46),"")</f>
        <v/>
      </c>
      <c r="AI52" s="56" t="str">
        <f>IF(AND('Mapa final'!$Y$47="Muy Baja",'Mapa final'!$AA$47="Catastrófico"),CONCATENATE("R7C",'Mapa final'!$O$47),"")</f>
        <v/>
      </c>
      <c r="AJ52" s="56" t="str">
        <f>IF(AND('Mapa final'!$Y$48="Muy Baja",'Mapa final'!$AA$48="Catastrófico"),CONCATENATE("R7C",'Mapa final'!$O$48),"")</f>
        <v/>
      </c>
      <c r="AK52" s="56" t="str">
        <f>IF(AND('Mapa final'!$Y$49="Muy Baja",'Mapa final'!$AA$49="Catastrófico"),CONCATENATE("R7C",'Mapa final'!$O$49),"")</f>
        <v/>
      </c>
      <c r="AL52" s="56" t="str">
        <f>IF(AND('Mapa final'!$Y$50="Muy Baja",'Mapa final'!$AA$50="Catastrófico"),CONCATENATE("R7C",'Mapa final'!$O$50),"")</f>
        <v/>
      </c>
      <c r="AM52" s="57" t="str">
        <f>IF(AND('Mapa final'!$Y$51="Muy Baja",'Mapa final'!$AA$51="Catastrófico"),CONCATENATE("R7C",'Mapa final'!$O$51),"")</f>
        <v/>
      </c>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238"/>
      <c r="C53" s="238"/>
      <c r="D53" s="239"/>
      <c r="E53" s="339"/>
      <c r="F53" s="340"/>
      <c r="G53" s="340"/>
      <c r="H53" s="340"/>
      <c r="I53" s="355"/>
      <c r="J53" s="77" t="str">
        <f>IF(AND('Mapa final'!$Y$52="Muy Baja",'Mapa final'!$AA$52="Leve"),CONCATENATE("R8C",'Mapa final'!$O$52),"")</f>
        <v/>
      </c>
      <c r="K53" s="78" t="str">
        <f>IF(AND('Mapa final'!$Y$53="Muy Baja",'Mapa final'!$AA$53="Leve"),CONCATENATE("R8C",'Mapa final'!$O$53),"")</f>
        <v/>
      </c>
      <c r="L53" s="78" t="str">
        <f>IF(AND('Mapa final'!$Y$54="Muy Baja",'Mapa final'!$AA$54="Leve"),CONCATENATE("R8C",'Mapa final'!$O$54),"")</f>
        <v/>
      </c>
      <c r="M53" s="78" t="str">
        <f>IF(AND('Mapa final'!$Y$55="Muy Baja",'Mapa final'!$AA$55="Leve"),CONCATENATE("R8C",'Mapa final'!$O$55),"")</f>
        <v/>
      </c>
      <c r="N53" s="78" t="str">
        <f>IF(AND('Mapa final'!$Y$56="Muy Baja",'Mapa final'!$AA$56="Leve"),CONCATENATE("R8C",'Mapa final'!$O$56),"")</f>
        <v/>
      </c>
      <c r="O53" s="79" t="str">
        <f>IF(AND('Mapa final'!$Y$57="Muy Baja",'Mapa final'!$AA$57="Leve"),CONCATENATE("R8C",'Mapa final'!$O$57),"")</f>
        <v/>
      </c>
      <c r="P53" s="77" t="str">
        <f>IF(AND('Mapa final'!$Y$52="Muy Baja",'Mapa final'!$AA$52="Menor"),CONCATENATE("R8C",'Mapa final'!$O$52),"")</f>
        <v/>
      </c>
      <c r="Q53" s="78" t="str">
        <f>IF(AND('Mapa final'!$Y$53="Muy Baja",'Mapa final'!$AA$53="Menor"),CONCATENATE("R8C",'Mapa final'!$O$53),"")</f>
        <v/>
      </c>
      <c r="R53" s="78" t="str">
        <f>IF(AND('Mapa final'!$Y$54="Muy Baja",'Mapa final'!$AA$54="Menor"),CONCATENATE("R8C",'Mapa final'!$O$54),"")</f>
        <v/>
      </c>
      <c r="S53" s="78" t="str">
        <f>IF(AND('Mapa final'!$Y$55="Muy Baja",'Mapa final'!$AA$55="Menor"),CONCATENATE("R8C",'Mapa final'!$O$55),"")</f>
        <v/>
      </c>
      <c r="T53" s="78" t="str">
        <f>IF(AND('Mapa final'!$Y$56="Muy Baja",'Mapa final'!$AA$56="Menor"),CONCATENATE("R8C",'Mapa final'!$O$56),"")</f>
        <v/>
      </c>
      <c r="U53" s="79" t="str">
        <f>IF(AND('Mapa final'!$Y$57="Muy Baja",'Mapa final'!$AA$57="Menor"),CONCATENATE("R8C",'Mapa final'!$O$57),"")</f>
        <v/>
      </c>
      <c r="V53" s="68" t="str">
        <f>IF(AND('Mapa final'!$Y$52="Muy Baja",'Mapa final'!$AA$52="Moderado"),CONCATENATE("R8C",'Mapa final'!$O$52),"")</f>
        <v/>
      </c>
      <c r="W53" s="69" t="str">
        <f>IF(AND('Mapa final'!$Y$53="Muy Baja",'Mapa final'!$AA$53="Moderado"),CONCATENATE("R8C",'Mapa final'!$O$53),"")</f>
        <v/>
      </c>
      <c r="X53" s="69" t="str">
        <f>IF(AND('Mapa final'!$Y$54="Muy Baja",'Mapa final'!$AA$54="Moderado"),CONCATENATE("R8C",'Mapa final'!$O$54),"")</f>
        <v/>
      </c>
      <c r="Y53" s="69" t="str">
        <f>IF(AND('Mapa final'!$Y$55="Muy Baja",'Mapa final'!$AA$55="Moderado"),CONCATENATE("R8C",'Mapa final'!$O$55),"")</f>
        <v/>
      </c>
      <c r="Z53" s="69" t="str">
        <f>IF(AND('Mapa final'!$Y$56="Muy Baja",'Mapa final'!$AA$56="Moderado"),CONCATENATE("R8C",'Mapa final'!$O$56),"")</f>
        <v/>
      </c>
      <c r="AA53" s="70" t="str">
        <f>IF(AND('Mapa final'!$Y$57="Muy Baja",'Mapa final'!$AA$57="Moderado"),CONCATENATE("R8C",'Mapa final'!$O$57),"")</f>
        <v/>
      </c>
      <c r="AB53" s="52" t="str">
        <f>IF(AND('Mapa final'!$Y$52="Muy Baja",'Mapa final'!$AA$52="Mayor"),CONCATENATE("R8C",'Mapa final'!$O$52),"")</f>
        <v/>
      </c>
      <c r="AC53" s="53" t="str">
        <f>IF(AND('Mapa final'!$Y$53="Muy Baja",'Mapa final'!$AA$53="Mayor"),CONCATENATE("R8C",'Mapa final'!$O$53),"")</f>
        <v/>
      </c>
      <c r="AD53" s="58" t="str">
        <f>IF(AND('Mapa final'!$Y$54="Muy Baja",'Mapa final'!$AA$54="Mayor"),CONCATENATE("R8C",'Mapa final'!$O$54),"")</f>
        <v/>
      </c>
      <c r="AE53" s="58" t="str">
        <f>IF(AND('Mapa final'!$Y$55="Muy Baja",'Mapa final'!$AA$55="Mayor"),CONCATENATE("R8C",'Mapa final'!$O$55),"")</f>
        <v/>
      </c>
      <c r="AF53" s="58" t="str">
        <f>IF(AND('Mapa final'!$Y$56="Muy Baja",'Mapa final'!$AA$56="Mayor"),CONCATENATE("R8C",'Mapa final'!$O$56),"")</f>
        <v/>
      </c>
      <c r="AG53" s="54" t="str">
        <f>IF(AND('Mapa final'!$Y$57="Muy Baja",'Mapa final'!$AA$57="Mayor"),CONCATENATE("R8C",'Mapa final'!$O$57),"")</f>
        <v/>
      </c>
      <c r="AH53" s="55" t="str">
        <f>IF(AND('Mapa final'!$Y$52="Muy Baja",'Mapa final'!$AA$52="Catastrófico"),CONCATENATE("R8C",'Mapa final'!$O$52),"")</f>
        <v/>
      </c>
      <c r="AI53" s="56" t="str">
        <f>IF(AND('Mapa final'!$Y$53="Muy Baja",'Mapa final'!$AA$53="Catastrófico"),CONCATENATE("R8C",'Mapa final'!$O$53),"")</f>
        <v/>
      </c>
      <c r="AJ53" s="56" t="str">
        <f>IF(AND('Mapa final'!$Y$54="Muy Baja",'Mapa final'!$AA$54="Catastrófico"),CONCATENATE("R8C",'Mapa final'!$O$54),"")</f>
        <v/>
      </c>
      <c r="AK53" s="56" t="str">
        <f>IF(AND('Mapa final'!$Y$55="Muy Baja",'Mapa final'!$AA$55="Catastrófico"),CONCATENATE("R8C",'Mapa final'!$O$55),"")</f>
        <v/>
      </c>
      <c r="AL53" s="56" t="str">
        <f>IF(AND('Mapa final'!$Y$56="Muy Baja",'Mapa final'!$AA$56="Catastrófico"),CONCATENATE("R8C",'Mapa final'!$O$56),"")</f>
        <v/>
      </c>
      <c r="AM53" s="57" t="str">
        <f>IF(AND('Mapa final'!$Y$57="Muy Baja",'Mapa final'!$AA$57="Catastrófico"),CONCATENATE("R8C",'Mapa final'!$O$57),"")</f>
        <v/>
      </c>
      <c r="AN53" s="84"/>
      <c r="AO53" s="84"/>
      <c r="AP53" s="84"/>
      <c r="AQ53" s="84"/>
      <c r="AR53" s="84"/>
      <c r="AS53" s="84"/>
      <c r="AT53" s="84"/>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238"/>
      <c r="C54" s="238"/>
      <c r="D54" s="239"/>
      <c r="E54" s="339"/>
      <c r="F54" s="340"/>
      <c r="G54" s="340"/>
      <c r="H54" s="340"/>
      <c r="I54" s="355"/>
      <c r="J54" s="77" t="str">
        <f>IF(AND('Mapa final'!$Y$58="Muy Baja",'Mapa final'!$AA$58="Leve"),CONCATENATE("R9C",'Mapa final'!$O$58),"")</f>
        <v/>
      </c>
      <c r="K54" s="78" t="str">
        <f>IF(AND('Mapa final'!$Y$59="Muy Baja",'Mapa final'!$AA$59="Leve"),CONCATENATE("R9C",'Mapa final'!$O$59),"")</f>
        <v/>
      </c>
      <c r="L54" s="78" t="str">
        <f>IF(AND('Mapa final'!$Y$60="Muy Baja",'Mapa final'!$AA$60="Leve"),CONCATENATE("R9C",'Mapa final'!$O$60),"")</f>
        <v/>
      </c>
      <c r="M54" s="78" t="str">
        <f>IF(AND('Mapa final'!$Y$61="Muy Baja",'Mapa final'!$AA$61="Leve"),CONCATENATE("R9C",'Mapa final'!$O$61),"")</f>
        <v/>
      </c>
      <c r="N54" s="78" t="str">
        <f>IF(AND('Mapa final'!$Y$62="Muy Baja",'Mapa final'!$AA$62="Leve"),CONCATENATE("R9C",'Mapa final'!$O$62),"")</f>
        <v/>
      </c>
      <c r="O54" s="79" t="str">
        <f>IF(AND('Mapa final'!$Y$63="Muy Baja",'Mapa final'!$AA$63="Leve"),CONCATENATE("R9C",'Mapa final'!$O$63),"")</f>
        <v/>
      </c>
      <c r="P54" s="77" t="str">
        <f>IF(AND('Mapa final'!$Y$58="Muy Baja",'Mapa final'!$AA$58="Menor"),CONCATENATE("R9C",'Mapa final'!$O$58),"")</f>
        <v/>
      </c>
      <c r="Q54" s="78" t="str">
        <f>IF(AND('Mapa final'!$Y$59="Muy Baja",'Mapa final'!$AA$59="Menor"),CONCATENATE("R9C",'Mapa final'!$O$59),"")</f>
        <v/>
      </c>
      <c r="R54" s="78" t="str">
        <f>IF(AND('Mapa final'!$Y$60="Muy Baja",'Mapa final'!$AA$60="Menor"),CONCATENATE("R9C",'Mapa final'!$O$60),"")</f>
        <v/>
      </c>
      <c r="S54" s="78" t="str">
        <f>IF(AND('Mapa final'!$Y$61="Muy Baja",'Mapa final'!$AA$61="Menor"),CONCATENATE("R9C",'Mapa final'!$O$61),"")</f>
        <v/>
      </c>
      <c r="T54" s="78" t="str">
        <f>IF(AND('Mapa final'!$Y$62="Muy Baja",'Mapa final'!$AA$62="Menor"),CONCATENATE("R9C",'Mapa final'!$O$62),"")</f>
        <v/>
      </c>
      <c r="U54" s="79" t="str">
        <f>IF(AND('Mapa final'!$Y$63="Muy Baja",'Mapa final'!$AA$63="Menor"),CONCATENATE("R9C",'Mapa final'!$O$63),"")</f>
        <v/>
      </c>
      <c r="V54" s="68" t="str">
        <f>IF(AND('Mapa final'!$Y$58="Muy Baja",'Mapa final'!$AA$58="Moderado"),CONCATENATE("R9C",'Mapa final'!$O$58),"")</f>
        <v/>
      </c>
      <c r="W54" s="69" t="str">
        <f>IF(AND('Mapa final'!$Y$59="Muy Baja",'Mapa final'!$AA$59="Moderado"),CONCATENATE("R9C",'Mapa final'!$O$59),"")</f>
        <v/>
      </c>
      <c r="X54" s="69" t="str">
        <f>IF(AND('Mapa final'!$Y$60="Muy Baja",'Mapa final'!$AA$60="Moderado"),CONCATENATE("R9C",'Mapa final'!$O$60),"")</f>
        <v/>
      </c>
      <c r="Y54" s="69" t="str">
        <f>IF(AND('Mapa final'!$Y$61="Muy Baja",'Mapa final'!$AA$61="Moderado"),CONCATENATE("R9C",'Mapa final'!$O$61),"")</f>
        <v/>
      </c>
      <c r="Z54" s="69" t="str">
        <f>IF(AND('Mapa final'!$Y$62="Muy Baja",'Mapa final'!$AA$62="Moderado"),CONCATENATE("R9C",'Mapa final'!$O$62),"")</f>
        <v/>
      </c>
      <c r="AA54" s="70" t="str">
        <f>IF(AND('Mapa final'!$Y$63="Muy Baja",'Mapa final'!$AA$63="Moderado"),CONCATENATE("R9C",'Mapa final'!$O$63),"")</f>
        <v/>
      </c>
      <c r="AB54" s="52" t="str">
        <f>IF(AND('Mapa final'!$Y$58="Muy Baja",'Mapa final'!$AA$58="Mayor"),CONCATENATE("R9C",'Mapa final'!$O$58),"")</f>
        <v/>
      </c>
      <c r="AC54" s="53" t="str">
        <f>IF(AND('Mapa final'!$Y$59="Muy Baja",'Mapa final'!$AA$59="Mayor"),CONCATENATE("R9C",'Mapa final'!$O$59),"")</f>
        <v/>
      </c>
      <c r="AD54" s="58" t="str">
        <f>IF(AND('Mapa final'!$Y$60="Muy Baja",'Mapa final'!$AA$60="Mayor"),CONCATENATE("R9C",'Mapa final'!$O$60),"")</f>
        <v/>
      </c>
      <c r="AE54" s="58" t="str">
        <f>IF(AND('Mapa final'!$Y$61="Muy Baja",'Mapa final'!$AA$61="Mayor"),CONCATENATE("R9C",'Mapa final'!$O$61),"")</f>
        <v/>
      </c>
      <c r="AF54" s="58" t="str">
        <f>IF(AND('Mapa final'!$Y$62="Muy Baja",'Mapa final'!$AA$62="Mayor"),CONCATENATE("R9C",'Mapa final'!$O$62),"")</f>
        <v/>
      </c>
      <c r="AG54" s="54" t="str">
        <f>IF(AND('Mapa final'!$Y$63="Muy Baja",'Mapa final'!$AA$63="Mayor"),CONCATENATE("R9C",'Mapa final'!$O$63),"")</f>
        <v/>
      </c>
      <c r="AH54" s="55" t="str">
        <f>IF(AND('Mapa final'!$Y$58="Muy Baja",'Mapa final'!$AA$58="Catastrófico"),CONCATENATE("R9C",'Mapa final'!$O$58),"")</f>
        <v/>
      </c>
      <c r="AI54" s="56" t="str">
        <f>IF(AND('Mapa final'!$Y$59="Muy Baja",'Mapa final'!$AA$59="Catastrófico"),CONCATENATE("R9C",'Mapa final'!$O$59),"")</f>
        <v/>
      </c>
      <c r="AJ54" s="56" t="str">
        <f>IF(AND('Mapa final'!$Y$60="Muy Baja",'Mapa final'!$AA$60="Catastrófico"),CONCATENATE("R9C",'Mapa final'!$O$60),"")</f>
        <v/>
      </c>
      <c r="AK54" s="56" t="str">
        <f>IF(AND('Mapa final'!$Y$61="Muy Baja",'Mapa final'!$AA$61="Catastrófico"),CONCATENATE("R9C",'Mapa final'!$O$61),"")</f>
        <v/>
      </c>
      <c r="AL54" s="56" t="str">
        <f>IF(AND('Mapa final'!$Y$62="Muy Baja",'Mapa final'!$AA$62="Catastrófico"),CONCATENATE("R9C",'Mapa final'!$O$62),"")</f>
        <v/>
      </c>
      <c r="AM54" s="57" t="str">
        <f>IF(AND('Mapa final'!$Y$63="Muy Baja",'Mapa final'!$AA$63="Catastrófico"),CONCATENATE("R9C",'Mapa final'!$O$63),"")</f>
        <v/>
      </c>
      <c r="AN54" s="84"/>
      <c r="AO54" s="84"/>
      <c r="AP54" s="84"/>
      <c r="AQ54" s="84"/>
      <c r="AR54" s="84"/>
      <c r="AS54" s="84"/>
      <c r="AT54" s="84"/>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ht="15.75" customHeight="1" thickBot="1" x14ac:dyDescent="0.3">
      <c r="A55" s="84"/>
      <c r="B55" s="238"/>
      <c r="C55" s="238"/>
      <c r="D55" s="239"/>
      <c r="E55" s="341"/>
      <c r="F55" s="342"/>
      <c r="G55" s="342"/>
      <c r="H55" s="342"/>
      <c r="I55" s="356"/>
      <c r="J55" s="80" t="str">
        <f>IF(AND('Mapa final'!$Y$64="Muy Baja",'Mapa final'!$AA$64="Leve"),CONCATENATE("R10C",'Mapa final'!$O$64),"")</f>
        <v/>
      </c>
      <c r="K55" s="81" t="str">
        <f>IF(AND('Mapa final'!$Y$65="Muy Baja",'Mapa final'!$AA$65="Leve"),CONCATENATE("R10C",'Mapa final'!$O$65),"")</f>
        <v/>
      </c>
      <c r="L55" s="81" t="str">
        <f>IF(AND('Mapa final'!$Y$66="Muy Baja",'Mapa final'!$AA$66="Leve"),CONCATENATE("R10C",'Mapa final'!$O$66),"")</f>
        <v/>
      </c>
      <c r="M55" s="81" t="str">
        <f>IF(AND('Mapa final'!$Y$67="Muy Baja",'Mapa final'!$AA$67="Leve"),CONCATENATE("R10C",'Mapa final'!$O$67),"")</f>
        <v/>
      </c>
      <c r="N55" s="81" t="str">
        <f>IF(AND('Mapa final'!$Y$68="Muy Baja",'Mapa final'!$AA$68="Leve"),CONCATENATE("R10C",'Mapa final'!$O$68),"")</f>
        <v/>
      </c>
      <c r="O55" s="82" t="str">
        <f>IF(AND('Mapa final'!$Y$69="Muy Baja",'Mapa final'!$AA$69="Leve"),CONCATENATE("R10C",'Mapa final'!$O$69),"")</f>
        <v/>
      </c>
      <c r="P55" s="80" t="str">
        <f>IF(AND('Mapa final'!$Y$64="Muy Baja",'Mapa final'!$AA$64="Menor"),CONCATENATE("R10C",'Mapa final'!$O$64),"")</f>
        <v/>
      </c>
      <c r="Q55" s="81" t="str">
        <f>IF(AND('Mapa final'!$Y$65="Muy Baja",'Mapa final'!$AA$65="Menor"),CONCATENATE("R10C",'Mapa final'!$O$65),"")</f>
        <v/>
      </c>
      <c r="R55" s="81" t="str">
        <f>IF(AND('Mapa final'!$Y$66="Muy Baja",'Mapa final'!$AA$66="Menor"),CONCATENATE("R10C",'Mapa final'!$O$66),"")</f>
        <v/>
      </c>
      <c r="S55" s="81" t="str">
        <f>IF(AND('Mapa final'!$Y$67="Muy Baja",'Mapa final'!$AA$67="Menor"),CONCATENATE("R10C",'Mapa final'!$O$67),"")</f>
        <v/>
      </c>
      <c r="T55" s="81" t="str">
        <f>IF(AND('Mapa final'!$Y$68="Muy Baja",'Mapa final'!$AA$68="Menor"),CONCATENATE("R10C",'Mapa final'!$O$68),"")</f>
        <v/>
      </c>
      <c r="U55" s="82" t="str">
        <f>IF(AND('Mapa final'!$Y$69="Muy Baja",'Mapa final'!$AA$69="Menor"),CONCATENATE("R10C",'Mapa final'!$O$69),"")</f>
        <v/>
      </c>
      <c r="V55" s="71" t="str">
        <f>IF(AND('Mapa final'!$Y$64="Muy Baja",'Mapa final'!$AA$64="Moderado"),CONCATENATE("R10C",'Mapa final'!$O$64),"")</f>
        <v/>
      </c>
      <c r="W55" s="72" t="str">
        <f>IF(AND('Mapa final'!$Y$65="Muy Baja",'Mapa final'!$AA$65="Moderado"),CONCATENATE("R10C",'Mapa final'!$O$65),"")</f>
        <v/>
      </c>
      <c r="X55" s="72" t="str">
        <f>IF(AND('Mapa final'!$Y$66="Muy Baja",'Mapa final'!$AA$66="Moderado"),CONCATENATE("R10C",'Mapa final'!$O$66),"")</f>
        <v/>
      </c>
      <c r="Y55" s="72" t="str">
        <f>IF(AND('Mapa final'!$Y$67="Muy Baja",'Mapa final'!$AA$67="Moderado"),CONCATENATE("R10C",'Mapa final'!$O$67),"")</f>
        <v/>
      </c>
      <c r="Z55" s="72" t="str">
        <f>IF(AND('Mapa final'!$Y$68="Muy Baja",'Mapa final'!$AA$68="Moderado"),CONCATENATE("R10C",'Mapa final'!$O$68),"")</f>
        <v/>
      </c>
      <c r="AA55" s="73" t="str">
        <f>IF(AND('Mapa final'!$Y$69="Muy Baja",'Mapa final'!$AA$69="Moderado"),CONCATENATE("R10C",'Mapa final'!$O$69),"")</f>
        <v/>
      </c>
      <c r="AB55" s="59" t="str">
        <f>IF(AND('Mapa final'!$Y$64="Muy Baja",'Mapa final'!$AA$64="Mayor"),CONCATENATE("R10C",'Mapa final'!$O$64),"")</f>
        <v/>
      </c>
      <c r="AC55" s="60" t="str">
        <f>IF(AND('Mapa final'!$Y$65="Muy Baja",'Mapa final'!$AA$65="Mayor"),CONCATENATE("R10C",'Mapa final'!$O$65),"")</f>
        <v/>
      </c>
      <c r="AD55" s="60" t="str">
        <f>IF(AND('Mapa final'!$Y$66="Muy Baja",'Mapa final'!$AA$66="Mayor"),CONCATENATE("R10C",'Mapa final'!$O$66),"")</f>
        <v/>
      </c>
      <c r="AE55" s="60" t="str">
        <f>IF(AND('Mapa final'!$Y$67="Muy Baja",'Mapa final'!$AA$67="Mayor"),CONCATENATE("R10C",'Mapa final'!$O$67),"")</f>
        <v/>
      </c>
      <c r="AF55" s="60" t="str">
        <f>IF(AND('Mapa final'!$Y$68="Muy Baja",'Mapa final'!$AA$68="Mayor"),CONCATENATE("R10C",'Mapa final'!$O$68),"")</f>
        <v/>
      </c>
      <c r="AG55" s="61" t="str">
        <f>IF(AND('Mapa final'!$Y$69="Muy Baja",'Mapa final'!$AA$69="Mayor"),CONCATENATE("R10C",'Mapa final'!$O$69),"")</f>
        <v/>
      </c>
      <c r="AH55" s="62" t="str">
        <f>IF(AND('Mapa final'!$Y$64="Muy Baja",'Mapa final'!$AA$64="Catastrófico"),CONCATENATE("R10C",'Mapa final'!$O$64),"")</f>
        <v/>
      </c>
      <c r="AI55" s="63" t="str">
        <f>IF(AND('Mapa final'!$Y$65="Muy Baja",'Mapa final'!$AA$65="Catastrófico"),CONCATENATE("R10C",'Mapa final'!$O$65),"")</f>
        <v/>
      </c>
      <c r="AJ55" s="63" t="str">
        <f>IF(AND('Mapa final'!$Y$66="Muy Baja",'Mapa final'!$AA$66="Catastrófico"),CONCATENATE("R10C",'Mapa final'!$O$66),"")</f>
        <v/>
      </c>
      <c r="AK55" s="63" t="str">
        <f>IF(AND('Mapa final'!$Y$67="Muy Baja",'Mapa final'!$AA$67="Catastrófico"),CONCATENATE("R10C",'Mapa final'!$O$67),"")</f>
        <v/>
      </c>
      <c r="AL55" s="63" t="str">
        <f>IF(AND('Mapa final'!$Y$68="Muy Baja",'Mapa final'!$AA$68="Catastrófico"),CONCATENATE("R10C",'Mapa final'!$O$68),"")</f>
        <v/>
      </c>
      <c r="AM55" s="64" t="str">
        <f>IF(AND('Mapa final'!$Y$69="Muy Baja",'Mapa final'!$AA$69="Catastrófico"),CONCATENATE("R10C",'Mapa final'!$O$69),"")</f>
        <v/>
      </c>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335" t="s">
        <v>112</v>
      </c>
      <c r="K56" s="336"/>
      <c r="L56" s="336"/>
      <c r="M56" s="336"/>
      <c r="N56" s="336"/>
      <c r="O56" s="354"/>
      <c r="P56" s="335" t="s">
        <v>111</v>
      </c>
      <c r="Q56" s="336"/>
      <c r="R56" s="336"/>
      <c r="S56" s="336"/>
      <c r="T56" s="336"/>
      <c r="U56" s="354"/>
      <c r="V56" s="335" t="s">
        <v>110</v>
      </c>
      <c r="W56" s="336"/>
      <c r="X56" s="336"/>
      <c r="Y56" s="336"/>
      <c r="Z56" s="336"/>
      <c r="AA56" s="354"/>
      <c r="AB56" s="335" t="s">
        <v>109</v>
      </c>
      <c r="AC56" s="375"/>
      <c r="AD56" s="336"/>
      <c r="AE56" s="336"/>
      <c r="AF56" s="336"/>
      <c r="AG56" s="354"/>
      <c r="AH56" s="335" t="s">
        <v>108</v>
      </c>
      <c r="AI56" s="336"/>
      <c r="AJ56" s="336"/>
      <c r="AK56" s="336"/>
      <c r="AL56" s="336"/>
      <c r="AM56" s="35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339"/>
      <c r="K57" s="340"/>
      <c r="L57" s="340"/>
      <c r="M57" s="340"/>
      <c r="N57" s="340"/>
      <c r="O57" s="355"/>
      <c r="P57" s="339"/>
      <c r="Q57" s="340"/>
      <c r="R57" s="340"/>
      <c r="S57" s="340"/>
      <c r="T57" s="340"/>
      <c r="U57" s="355"/>
      <c r="V57" s="339"/>
      <c r="W57" s="340"/>
      <c r="X57" s="340"/>
      <c r="Y57" s="340"/>
      <c r="Z57" s="340"/>
      <c r="AA57" s="355"/>
      <c r="AB57" s="339"/>
      <c r="AC57" s="340"/>
      <c r="AD57" s="340"/>
      <c r="AE57" s="340"/>
      <c r="AF57" s="340"/>
      <c r="AG57" s="355"/>
      <c r="AH57" s="339"/>
      <c r="AI57" s="340"/>
      <c r="AJ57" s="340"/>
      <c r="AK57" s="340"/>
      <c r="AL57" s="340"/>
      <c r="AM57" s="355"/>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339"/>
      <c r="K58" s="340"/>
      <c r="L58" s="340"/>
      <c r="M58" s="340"/>
      <c r="N58" s="340"/>
      <c r="O58" s="355"/>
      <c r="P58" s="339"/>
      <c r="Q58" s="340"/>
      <c r="R58" s="340"/>
      <c r="S58" s="340"/>
      <c r="T58" s="340"/>
      <c r="U58" s="355"/>
      <c r="V58" s="339"/>
      <c r="W58" s="340"/>
      <c r="X58" s="340"/>
      <c r="Y58" s="340"/>
      <c r="Z58" s="340"/>
      <c r="AA58" s="355"/>
      <c r="AB58" s="339"/>
      <c r="AC58" s="340"/>
      <c r="AD58" s="340"/>
      <c r="AE58" s="340"/>
      <c r="AF58" s="340"/>
      <c r="AG58" s="355"/>
      <c r="AH58" s="339"/>
      <c r="AI58" s="340"/>
      <c r="AJ58" s="340"/>
      <c r="AK58" s="340"/>
      <c r="AL58" s="340"/>
      <c r="AM58" s="355"/>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339"/>
      <c r="K59" s="340"/>
      <c r="L59" s="340"/>
      <c r="M59" s="340"/>
      <c r="N59" s="340"/>
      <c r="O59" s="355"/>
      <c r="P59" s="339"/>
      <c r="Q59" s="340"/>
      <c r="R59" s="340"/>
      <c r="S59" s="340"/>
      <c r="T59" s="340"/>
      <c r="U59" s="355"/>
      <c r="V59" s="339"/>
      <c r="W59" s="340"/>
      <c r="X59" s="340"/>
      <c r="Y59" s="340"/>
      <c r="Z59" s="340"/>
      <c r="AA59" s="355"/>
      <c r="AB59" s="339"/>
      <c r="AC59" s="340"/>
      <c r="AD59" s="340"/>
      <c r="AE59" s="340"/>
      <c r="AF59" s="340"/>
      <c r="AG59" s="355"/>
      <c r="AH59" s="339"/>
      <c r="AI59" s="340"/>
      <c r="AJ59" s="340"/>
      <c r="AK59" s="340"/>
      <c r="AL59" s="340"/>
      <c r="AM59" s="355"/>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339"/>
      <c r="K60" s="340"/>
      <c r="L60" s="340"/>
      <c r="M60" s="340"/>
      <c r="N60" s="340"/>
      <c r="O60" s="355"/>
      <c r="P60" s="339"/>
      <c r="Q60" s="340"/>
      <c r="R60" s="340"/>
      <c r="S60" s="340"/>
      <c r="T60" s="340"/>
      <c r="U60" s="355"/>
      <c r="V60" s="339"/>
      <c r="W60" s="340"/>
      <c r="X60" s="340"/>
      <c r="Y60" s="340"/>
      <c r="Z60" s="340"/>
      <c r="AA60" s="355"/>
      <c r="AB60" s="339"/>
      <c r="AC60" s="340"/>
      <c r="AD60" s="340"/>
      <c r="AE60" s="340"/>
      <c r="AF60" s="340"/>
      <c r="AG60" s="355"/>
      <c r="AH60" s="339"/>
      <c r="AI60" s="340"/>
      <c r="AJ60" s="340"/>
      <c r="AK60" s="340"/>
      <c r="AL60" s="340"/>
      <c r="AM60" s="355"/>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ht="15.75" thickBot="1" x14ac:dyDescent="0.3">
      <c r="A61" s="84"/>
      <c r="B61" s="84"/>
      <c r="C61" s="84"/>
      <c r="D61" s="84"/>
      <c r="E61" s="84"/>
      <c r="F61" s="84"/>
      <c r="G61" s="84"/>
      <c r="H61" s="84"/>
      <c r="I61" s="84"/>
      <c r="J61" s="341"/>
      <c r="K61" s="342"/>
      <c r="L61" s="342"/>
      <c r="M61" s="342"/>
      <c r="N61" s="342"/>
      <c r="O61" s="356"/>
      <c r="P61" s="341"/>
      <c r="Q61" s="342"/>
      <c r="R61" s="342"/>
      <c r="S61" s="342"/>
      <c r="T61" s="342"/>
      <c r="U61" s="356"/>
      <c r="V61" s="341"/>
      <c r="W61" s="342"/>
      <c r="X61" s="342"/>
      <c r="Y61" s="342"/>
      <c r="Z61" s="342"/>
      <c r="AA61" s="356"/>
      <c r="AB61" s="341"/>
      <c r="AC61" s="342"/>
      <c r="AD61" s="342"/>
      <c r="AE61" s="342"/>
      <c r="AF61" s="342"/>
      <c r="AG61" s="356"/>
      <c r="AH61" s="341"/>
      <c r="AI61" s="342"/>
      <c r="AJ61" s="342"/>
      <c r="AK61" s="342"/>
      <c r="AL61" s="342"/>
      <c r="AM61" s="356"/>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row>
    <row r="63" spans="1:80" ht="15" customHeight="1" x14ac:dyDescent="0.25">
      <c r="A63" s="84"/>
      <c r="B63" s="88"/>
      <c r="C63" s="88"/>
      <c r="D63" s="88"/>
      <c r="E63" s="88"/>
      <c r="F63" s="88"/>
      <c r="G63" s="88"/>
      <c r="H63" s="88"/>
      <c r="I63" s="88"/>
      <c r="J63" s="88"/>
      <c r="K63" s="88"/>
      <c r="L63" s="88"/>
      <c r="M63" s="88"/>
      <c r="N63" s="88"/>
      <c r="O63" s="88"/>
      <c r="P63" s="88"/>
      <c r="Q63" s="88"/>
      <c r="R63" s="88"/>
      <c r="S63" s="88"/>
      <c r="T63" s="88"/>
      <c r="U63" s="88"/>
      <c r="V63" s="88"/>
      <c r="W63" s="88"/>
      <c r="X63" s="88"/>
      <c r="Y63" s="88"/>
      <c r="Z63" s="88"/>
      <c r="AA63" s="88"/>
      <c r="AB63" s="88"/>
      <c r="AC63" s="88"/>
      <c r="AD63" s="88"/>
      <c r="AE63" s="88"/>
      <c r="AF63" s="88"/>
      <c r="AG63" s="88"/>
      <c r="AH63" s="88"/>
      <c r="AI63" s="88"/>
      <c r="AJ63" s="88"/>
      <c r="AK63" s="88"/>
      <c r="AL63" s="88"/>
      <c r="AM63" s="88"/>
      <c r="AN63" s="88"/>
      <c r="AO63" s="88"/>
      <c r="AP63" s="88"/>
      <c r="AQ63" s="88"/>
      <c r="AR63" s="88"/>
      <c r="AS63" s="88"/>
      <c r="AT63" s="88"/>
      <c r="AU63" s="84"/>
      <c r="AV63" s="84"/>
      <c r="AW63" s="84"/>
      <c r="AX63" s="84"/>
      <c r="AY63" s="84"/>
      <c r="AZ63" s="84"/>
      <c r="BA63" s="84"/>
      <c r="BB63" s="84"/>
      <c r="BC63" s="84"/>
      <c r="BD63" s="84"/>
      <c r="BE63" s="84"/>
      <c r="BF63" s="84"/>
      <c r="BG63" s="84"/>
      <c r="BH63" s="84"/>
    </row>
    <row r="64" spans="1:80" ht="15" customHeight="1" x14ac:dyDescent="0.25">
      <c r="A64" s="84"/>
      <c r="B64" s="88"/>
      <c r="C64" s="88"/>
      <c r="D64" s="88"/>
      <c r="E64" s="88"/>
      <c r="F64" s="88"/>
      <c r="G64" s="88"/>
      <c r="H64" s="88"/>
      <c r="I64" s="88"/>
      <c r="J64" s="88"/>
      <c r="K64" s="88"/>
      <c r="L64" s="88"/>
      <c r="M64" s="88"/>
      <c r="N64" s="88"/>
      <c r="O64" s="88"/>
      <c r="P64" s="88"/>
      <c r="Q64" s="88"/>
      <c r="R64" s="88"/>
      <c r="S64" s="88"/>
      <c r="T64" s="88"/>
      <c r="U64" s="88"/>
      <c r="V64" s="88"/>
      <c r="W64" s="88"/>
      <c r="X64" s="88"/>
      <c r="Y64" s="88"/>
      <c r="Z64" s="88"/>
      <c r="AA64" s="88"/>
      <c r="AB64" s="88"/>
      <c r="AC64" s="88"/>
      <c r="AD64" s="88"/>
      <c r="AE64" s="88"/>
      <c r="AF64" s="88"/>
      <c r="AG64" s="88"/>
      <c r="AH64" s="88"/>
      <c r="AI64" s="88"/>
      <c r="AJ64" s="88"/>
      <c r="AK64" s="88"/>
      <c r="AL64" s="88"/>
      <c r="AM64" s="88"/>
      <c r="AN64" s="88"/>
      <c r="AO64" s="88"/>
      <c r="AP64" s="88"/>
      <c r="AQ64" s="88"/>
      <c r="AR64" s="88"/>
      <c r="AS64" s="88"/>
      <c r="AT64" s="88"/>
      <c r="AU64" s="84"/>
      <c r="AV64" s="84"/>
      <c r="AW64" s="84"/>
      <c r="AX64" s="84"/>
      <c r="AY64" s="84"/>
      <c r="AZ64" s="84"/>
      <c r="BA64" s="84"/>
      <c r="BB64" s="84"/>
      <c r="BC64" s="84"/>
      <c r="BD64" s="84"/>
      <c r="BE64" s="84"/>
      <c r="BF64" s="84"/>
      <c r="BG64" s="84"/>
      <c r="BH64" s="84"/>
    </row>
    <row r="65" spans="1:6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row>
    <row r="66" spans="1:6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row>
    <row r="67" spans="1:6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row>
    <row r="68" spans="1:6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row>
    <row r="69" spans="1:6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row>
    <row r="70" spans="1:6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row>
    <row r="71" spans="1:6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row>
    <row r="72" spans="1:6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row>
    <row r="73" spans="1:6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row>
    <row r="74" spans="1:6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row>
    <row r="75" spans="1:6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row>
    <row r="76" spans="1:6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row>
    <row r="77" spans="1:6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row>
    <row r="78" spans="1:6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row>
    <row r="79" spans="1:6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row>
    <row r="80" spans="1:6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row>
    <row r="81" spans="1:60"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row>
    <row r="82" spans="1:60"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row>
    <row r="83" spans="1:60"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row>
    <row r="84" spans="1:60"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row>
    <row r="85" spans="1:60"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row>
    <row r="86" spans="1:60"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row>
    <row r="87" spans="1:60"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row>
    <row r="88" spans="1:60"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row>
    <row r="89" spans="1:60"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row>
    <row r="90" spans="1:60"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row>
    <row r="91" spans="1:60"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row>
    <row r="92" spans="1:60"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row>
    <row r="93" spans="1:60"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row>
    <row r="94" spans="1:60"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row>
    <row r="95" spans="1:60"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row>
    <row r="96" spans="1:60"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row>
    <row r="97" spans="1:60"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row>
    <row r="98" spans="1:60"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row>
    <row r="99" spans="1:60"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row>
    <row r="100" spans="1:60"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row>
    <row r="101" spans="1:60"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row>
    <row r="102" spans="1:60"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row>
    <row r="103" spans="1:60"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row>
    <row r="104" spans="1:60"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row>
    <row r="105" spans="1:60"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row>
    <row r="106" spans="1:60"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row>
    <row r="107" spans="1:60"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row>
    <row r="108" spans="1:60"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row>
    <row r="109" spans="1:60"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row>
    <row r="110" spans="1:60"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row>
    <row r="111" spans="1:60"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row>
    <row r="112" spans="1:60"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row>
    <row r="113" spans="1:60"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row>
    <row r="114" spans="1:60"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row>
    <row r="115" spans="1:60"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row>
    <row r="116" spans="1:60"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row>
    <row r="117" spans="1:60"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row>
    <row r="118" spans="1:60"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row>
    <row r="119" spans="1:60"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row>
    <row r="120" spans="1:60"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row>
    <row r="121" spans="1:60"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row>
    <row r="122" spans="1:60"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row>
    <row r="123" spans="1:60"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row>
    <row r="124" spans="1:60"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row>
    <row r="125" spans="1:60"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row>
    <row r="126" spans="1:60"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row>
    <row r="127" spans="1:60"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row>
    <row r="128" spans="1:60"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row>
    <row r="129" spans="1:60"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row>
    <row r="130" spans="1:60"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row>
    <row r="131" spans="1:60"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row>
    <row r="132" spans="1:60"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row>
    <row r="133" spans="1:60"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row>
    <row r="134" spans="1:60"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row>
    <row r="135" spans="1:60"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row>
    <row r="136" spans="1:60"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row>
    <row r="137" spans="1:60"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c r="AA137" s="84"/>
      <c r="AB137" s="84"/>
      <c r="AC137" s="84"/>
      <c r="AD137" s="84"/>
      <c r="AE137" s="84"/>
      <c r="AF137" s="84"/>
      <c r="AG137" s="84"/>
      <c r="AH137" s="84"/>
      <c r="AI137" s="84"/>
      <c r="AJ137" s="84"/>
      <c r="AK137" s="84"/>
      <c r="AL137" s="84"/>
      <c r="AM137" s="84"/>
      <c r="AN137" s="84"/>
      <c r="AO137" s="84"/>
      <c r="AP137" s="84"/>
      <c r="AQ137" s="84"/>
      <c r="AR137" s="84"/>
      <c r="AS137" s="84"/>
      <c r="AT137" s="84"/>
      <c r="AU137" s="84"/>
      <c r="AV137" s="84"/>
      <c r="AW137" s="84"/>
      <c r="AX137" s="84"/>
      <c r="AY137" s="84"/>
      <c r="AZ137" s="84"/>
      <c r="BA137" s="84"/>
      <c r="BB137" s="84"/>
      <c r="BC137" s="84"/>
      <c r="BD137" s="84"/>
      <c r="BE137" s="84"/>
      <c r="BF137" s="84"/>
      <c r="BG137" s="84"/>
      <c r="BH137" s="84"/>
    </row>
    <row r="138" spans="1:60"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c r="AA138" s="84"/>
      <c r="AB138" s="84"/>
      <c r="AC138" s="84"/>
      <c r="AD138" s="84"/>
      <c r="AE138" s="84"/>
      <c r="AF138" s="84"/>
      <c r="AG138" s="84"/>
      <c r="AH138" s="84"/>
      <c r="AI138" s="84"/>
      <c r="AJ138" s="84"/>
      <c r="AK138" s="84"/>
      <c r="AL138" s="84"/>
      <c r="AM138" s="84"/>
      <c r="AN138" s="84"/>
      <c r="AO138" s="84"/>
      <c r="AP138" s="84"/>
      <c r="AQ138" s="84"/>
      <c r="AR138" s="84"/>
      <c r="AS138" s="84"/>
      <c r="AT138" s="84"/>
      <c r="AU138" s="84"/>
      <c r="AV138" s="84"/>
      <c r="AW138" s="84"/>
      <c r="AX138" s="84"/>
      <c r="AY138" s="84"/>
      <c r="AZ138" s="84"/>
      <c r="BA138" s="84"/>
      <c r="BB138" s="84"/>
      <c r="BC138" s="84"/>
      <c r="BD138" s="84"/>
      <c r="BE138" s="84"/>
      <c r="BF138" s="84"/>
      <c r="BG138" s="84"/>
      <c r="BH138" s="84"/>
    </row>
    <row r="139" spans="1:60"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c r="AA139" s="84"/>
      <c r="AB139" s="84"/>
      <c r="AC139" s="84"/>
      <c r="AD139" s="84"/>
      <c r="AE139" s="84"/>
      <c r="AF139" s="84"/>
      <c r="AG139" s="84"/>
      <c r="AH139" s="84"/>
      <c r="AI139" s="84"/>
      <c r="AJ139" s="84"/>
      <c r="AK139" s="84"/>
      <c r="AL139" s="84"/>
      <c r="AM139" s="84"/>
      <c r="AN139" s="84"/>
      <c r="AO139" s="84"/>
      <c r="AP139" s="84"/>
      <c r="AQ139" s="84"/>
      <c r="AR139" s="84"/>
      <c r="AS139" s="84"/>
      <c r="AT139" s="84"/>
      <c r="AU139" s="84"/>
      <c r="AV139" s="84"/>
      <c r="AW139" s="84"/>
      <c r="AX139" s="84"/>
      <c r="AY139" s="84"/>
      <c r="AZ139" s="84"/>
      <c r="BA139" s="84"/>
      <c r="BB139" s="84"/>
      <c r="BC139" s="84"/>
      <c r="BD139" s="84"/>
      <c r="BE139" s="84"/>
      <c r="BF139" s="84"/>
      <c r="BG139" s="84"/>
      <c r="BH139" s="84"/>
    </row>
    <row r="140" spans="1:60"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c r="AA140" s="84"/>
      <c r="AB140" s="84"/>
      <c r="AC140" s="84"/>
      <c r="AD140" s="84"/>
      <c r="AE140" s="84"/>
      <c r="AF140" s="84"/>
      <c r="AG140" s="84"/>
      <c r="AH140" s="84"/>
      <c r="AI140" s="84"/>
      <c r="AJ140" s="84"/>
      <c r="AK140" s="84"/>
      <c r="AL140" s="84"/>
      <c r="AM140" s="84"/>
      <c r="AN140" s="84"/>
      <c r="AO140" s="84"/>
      <c r="AP140" s="84"/>
      <c r="AQ140" s="84"/>
      <c r="AR140" s="84"/>
      <c r="AS140" s="84"/>
      <c r="AT140" s="84"/>
      <c r="AU140" s="84"/>
      <c r="AV140" s="84"/>
      <c r="AW140" s="84"/>
      <c r="AX140" s="84"/>
      <c r="AY140" s="84"/>
      <c r="AZ140" s="84"/>
      <c r="BA140" s="84"/>
      <c r="BB140" s="84"/>
      <c r="BC140" s="84"/>
      <c r="BD140" s="84"/>
      <c r="BE140" s="84"/>
      <c r="BF140" s="84"/>
      <c r="BG140" s="84"/>
      <c r="BH140" s="84"/>
    </row>
    <row r="141" spans="1:60"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c r="AA141" s="84"/>
      <c r="AB141" s="84"/>
      <c r="AC141" s="84"/>
      <c r="AD141" s="84"/>
      <c r="AE141" s="84"/>
      <c r="AF141" s="84"/>
      <c r="AG141" s="84"/>
      <c r="AH141" s="84"/>
      <c r="AI141" s="84"/>
      <c r="AJ141" s="84"/>
      <c r="AK141" s="84"/>
      <c r="AL141" s="84"/>
      <c r="AM141" s="84"/>
      <c r="AN141" s="84"/>
      <c r="AO141" s="84"/>
      <c r="AP141" s="84"/>
      <c r="AQ141" s="84"/>
      <c r="AR141" s="84"/>
      <c r="AS141" s="84"/>
      <c r="AT141" s="84"/>
      <c r="AU141" s="84"/>
      <c r="AV141" s="84"/>
      <c r="AW141" s="84"/>
      <c r="AX141" s="84"/>
      <c r="AY141" s="84"/>
      <c r="AZ141" s="84"/>
      <c r="BA141" s="84"/>
      <c r="BB141" s="84"/>
      <c r="BC141" s="84"/>
      <c r="BD141" s="84"/>
      <c r="BE141" s="84"/>
      <c r="BF141" s="84"/>
      <c r="BG141" s="84"/>
      <c r="BH141" s="84"/>
    </row>
    <row r="142" spans="1:60"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c r="AA142" s="84"/>
      <c r="AB142" s="84"/>
      <c r="AC142" s="84"/>
      <c r="AD142" s="84"/>
      <c r="AE142" s="84"/>
      <c r="AF142" s="84"/>
      <c r="AG142" s="84"/>
      <c r="AH142" s="84"/>
      <c r="AI142" s="84"/>
      <c r="AJ142" s="84"/>
      <c r="AK142" s="84"/>
      <c r="AL142" s="84"/>
      <c r="AM142" s="84"/>
      <c r="AN142" s="84"/>
      <c r="AO142" s="84"/>
      <c r="AP142" s="84"/>
      <c r="AQ142" s="84"/>
      <c r="AR142" s="84"/>
      <c r="AS142" s="84"/>
      <c r="AT142" s="84"/>
      <c r="AU142" s="84"/>
      <c r="AV142" s="84"/>
      <c r="AW142" s="84"/>
      <c r="AX142" s="84"/>
      <c r="AY142" s="84"/>
      <c r="AZ142" s="84"/>
      <c r="BA142" s="84"/>
      <c r="BB142" s="84"/>
      <c r="BC142" s="84"/>
      <c r="BD142" s="84"/>
      <c r="BE142" s="84"/>
      <c r="BF142" s="84"/>
      <c r="BG142" s="84"/>
      <c r="BH142" s="84"/>
    </row>
    <row r="143" spans="1:60"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c r="AA143" s="84"/>
      <c r="AB143" s="84"/>
      <c r="AC143" s="84"/>
      <c r="AD143" s="84"/>
      <c r="AE143" s="84"/>
      <c r="AF143" s="84"/>
      <c r="AG143" s="84"/>
      <c r="AH143" s="84"/>
      <c r="AI143" s="84"/>
      <c r="AJ143" s="84"/>
      <c r="AK143" s="84"/>
      <c r="AL143" s="84"/>
      <c r="AM143" s="84"/>
      <c r="AN143" s="84"/>
      <c r="AO143" s="84"/>
      <c r="AP143" s="84"/>
      <c r="AQ143" s="84"/>
      <c r="AR143" s="84"/>
      <c r="AS143" s="84"/>
      <c r="AT143" s="84"/>
      <c r="AU143" s="84"/>
      <c r="AV143" s="84"/>
      <c r="AW143" s="84"/>
      <c r="AX143" s="84"/>
      <c r="AY143" s="84"/>
      <c r="AZ143" s="84"/>
      <c r="BA143" s="84"/>
      <c r="BB143" s="84"/>
      <c r="BC143" s="84"/>
      <c r="BD143" s="84"/>
      <c r="BE143" s="84"/>
      <c r="BF143" s="84"/>
      <c r="BG143" s="84"/>
      <c r="BH143" s="84"/>
    </row>
    <row r="144" spans="1:60"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c r="AA144" s="84"/>
      <c r="AB144" s="84"/>
      <c r="AC144" s="84"/>
      <c r="AD144" s="84"/>
      <c r="AE144" s="84"/>
      <c r="AF144" s="84"/>
      <c r="AG144" s="84"/>
      <c r="AH144" s="84"/>
      <c r="AI144" s="84"/>
      <c r="AJ144" s="84"/>
      <c r="AK144" s="84"/>
      <c r="AL144" s="84"/>
      <c r="AM144" s="84"/>
      <c r="AN144" s="84"/>
      <c r="AO144" s="84"/>
      <c r="AP144" s="84"/>
      <c r="AQ144" s="84"/>
      <c r="AR144" s="84"/>
      <c r="AS144" s="84"/>
      <c r="AT144" s="84"/>
      <c r="AU144" s="84"/>
      <c r="AV144" s="84"/>
      <c r="AW144" s="84"/>
      <c r="AX144" s="84"/>
      <c r="AY144" s="84"/>
      <c r="AZ144" s="84"/>
      <c r="BA144" s="84"/>
      <c r="BB144" s="84"/>
      <c r="BC144" s="84"/>
      <c r="BD144" s="84"/>
      <c r="BE144" s="84"/>
      <c r="BF144" s="84"/>
      <c r="BG144" s="84"/>
      <c r="BH144" s="84"/>
    </row>
    <row r="145" spans="1:60"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c r="AA145" s="84"/>
      <c r="AB145" s="84"/>
      <c r="AC145" s="84"/>
      <c r="AD145" s="84"/>
      <c r="AE145" s="84"/>
      <c r="AF145" s="84"/>
      <c r="AG145" s="84"/>
      <c r="AH145" s="84"/>
      <c r="AI145" s="84"/>
      <c r="AJ145" s="84"/>
      <c r="AK145" s="84"/>
      <c r="AL145" s="84"/>
      <c r="AM145" s="84"/>
      <c r="AN145" s="84"/>
      <c r="AO145" s="84"/>
      <c r="AP145" s="84"/>
      <c r="AQ145" s="84"/>
      <c r="AR145" s="84"/>
      <c r="AS145" s="84"/>
      <c r="AT145" s="84"/>
      <c r="AU145" s="84"/>
      <c r="AV145" s="84"/>
      <c r="AW145" s="84"/>
      <c r="AX145" s="84"/>
      <c r="AY145" s="84"/>
      <c r="AZ145" s="84"/>
      <c r="BA145" s="84"/>
      <c r="BB145" s="84"/>
      <c r="BC145" s="84"/>
      <c r="BD145" s="84"/>
      <c r="BE145" s="84"/>
      <c r="BF145" s="84"/>
      <c r="BG145" s="84"/>
      <c r="BH145" s="84"/>
    </row>
    <row r="146" spans="1:60"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c r="AA146" s="84"/>
      <c r="AB146" s="84"/>
      <c r="AC146" s="84"/>
      <c r="AD146" s="84"/>
      <c r="AE146" s="84"/>
      <c r="AF146" s="84"/>
      <c r="AG146" s="84"/>
      <c r="AH146" s="84"/>
      <c r="AI146" s="84"/>
      <c r="AJ146" s="84"/>
      <c r="AK146" s="84"/>
      <c r="AL146" s="84"/>
      <c r="AM146" s="84"/>
      <c r="AN146" s="84"/>
      <c r="AO146" s="84"/>
      <c r="AP146" s="84"/>
      <c r="AQ146" s="84"/>
      <c r="AR146" s="84"/>
      <c r="AS146" s="84"/>
      <c r="AT146" s="84"/>
      <c r="AU146" s="84"/>
      <c r="AV146" s="84"/>
      <c r="AW146" s="84"/>
      <c r="AX146" s="84"/>
      <c r="AY146" s="84"/>
      <c r="AZ146" s="84"/>
      <c r="BA146" s="84"/>
      <c r="BB146" s="84"/>
      <c r="BC146" s="84"/>
      <c r="BD146" s="84"/>
      <c r="BE146" s="84"/>
      <c r="BF146" s="84"/>
      <c r="BG146" s="84"/>
      <c r="BH146" s="84"/>
    </row>
    <row r="147" spans="1:60"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c r="AA147" s="84"/>
      <c r="AB147" s="84"/>
      <c r="AC147" s="84"/>
      <c r="AD147" s="84"/>
      <c r="AE147" s="84"/>
      <c r="AF147" s="84"/>
      <c r="AG147" s="84"/>
      <c r="AH147" s="84"/>
      <c r="AI147" s="84"/>
      <c r="AJ147" s="84"/>
      <c r="AK147" s="84"/>
      <c r="AL147" s="84"/>
      <c r="AM147" s="84"/>
      <c r="AN147" s="84"/>
      <c r="AO147" s="84"/>
      <c r="AP147" s="84"/>
      <c r="AQ147" s="84"/>
      <c r="AR147" s="84"/>
      <c r="AS147" s="84"/>
      <c r="AT147" s="84"/>
      <c r="AU147" s="84"/>
      <c r="AV147" s="84"/>
      <c r="AW147" s="84"/>
      <c r="AX147" s="84"/>
      <c r="AY147" s="84"/>
      <c r="AZ147" s="84"/>
      <c r="BA147" s="84"/>
      <c r="BB147" s="84"/>
      <c r="BC147" s="84"/>
      <c r="BD147" s="84"/>
      <c r="BE147" s="84"/>
      <c r="BF147" s="84"/>
      <c r="BG147" s="84"/>
      <c r="BH147" s="84"/>
    </row>
    <row r="148" spans="1:60"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c r="AA148" s="84"/>
      <c r="AB148" s="84"/>
      <c r="AC148" s="84"/>
      <c r="AD148" s="84"/>
      <c r="AE148" s="84"/>
      <c r="AF148" s="84"/>
      <c r="AG148" s="84"/>
      <c r="AH148" s="84"/>
      <c r="AI148" s="84"/>
      <c r="AJ148" s="84"/>
      <c r="AK148" s="84"/>
      <c r="AL148" s="84"/>
      <c r="AM148" s="84"/>
      <c r="AN148" s="84"/>
      <c r="AO148" s="84"/>
      <c r="AP148" s="84"/>
      <c r="AQ148" s="84"/>
      <c r="AR148" s="84"/>
      <c r="AS148" s="84"/>
      <c r="AT148" s="84"/>
      <c r="AU148" s="84"/>
      <c r="AV148" s="84"/>
      <c r="AW148" s="84"/>
      <c r="AX148" s="84"/>
      <c r="AY148" s="84"/>
      <c r="AZ148" s="84"/>
      <c r="BA148" s="84"/>
      <c r="BB148" s="84"/>
      <c r="BC148" s="84"/>
      <c r="BD148" s="84"/>
      <c r="BE148" s="84"/>
      <c r="BF148" s="84"/>
      <c r="BG148" s="84"/>
      <c r="BH148" s="84"/>
    </row>
    <row r="149" spans="1:60"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c r="AA149" s="84"/>
      <c r="AB149" s="84"/>
      <c r="AC149" s="84"/>
      <c r="AD149" s="84"/>
      <c r="AE149" s="84"/>
      <c r="AF149" s="84"/>
      <c r="AG149" s="84"/>
      <c r="AH149" s="84"/>
      <c r="AI149" s="84"/>
      <c r="AJ149" s="84"/>
      <c r="AK149" s="84"/>
      <c r="AL149" s="84"/>
      <c r="AM149" s="84"/>
      <c r="AN149" s="84"/>
      <c r="AO149" s="84"/>
      <c r="AP149" s="84"/>
      <c r="AQ149" s="84"/>
      <c r="AR149" s="84"/>
      <c r="AS149" s="84"/>
      <c r="AT149" s="84"/>
      <c r="AU149" s="84"/>
      <c r="AV149" s="84"/>
      <c r="AW149" s="84"/>
      <c r="AX149" s="84"/>
      <c r="AY149" s="84"/>
      <c r="AZ149" s="84"/>
      <c r="BA149" s="84"/>
      <c r="BB149" s="84"/>
      <c r="BC149" s="84"/>
      <c r="BD149" s="84"/>
      <c r="BE149" s="84"/>
      <c r="BF149" s="84"/>
      <c r="BG149" s="84"/>
      <c r="BH149" s="84"/>
    </row>
    <row r="150" spans="1:60"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c r="AA150" s="84"/>
      <c r="AB150" s="84"/>
      <c r="AC150" s="84"/>
      <c r="AD150" s="84"/>
      <c r="AE150" s="84"/>
      <c r="AF150" s="84"/>
      <c r="AG150" s="84"/>
      <c r="AH150" s="84"/>
      <c r="AI150" s="84"/>
      <c r="AJ150" s="84"/>
      <c r="AK150" s="84"/>
      <c r="AL150" s="84"/>
      <c r="AM150" s="84"/>
      <c r="AN150" s="84"/>
      <c r="AO150" s="84"/>
      <c r="AP150" s="84"/>
      <c r="AQ150" s="84"/>
      <c r="AR150" s="84"/>
      <c r="AS150" s="84"/>
      <c r="AT150" s="84"/>
      <c r="AU150" s="84"/>
      <c r="AV150" s="84"/>
      <c r="AW150" s="84"/>
      <c r="AX150" s="84"/>
      <c r="AY150" s="84"/>
      <c r="AZ150" s="84"/>
      <c r="BA150" s="84"/>
      <c r="BB150" s="84"/>
      <c r="BC150" s="84"/>
      <c r="BD150" s="84"/>
      <c r="BE150" s="84"/>
      <c r="BF150" s="84"/>
      <c r="BG150" s="84"/>
      <c r="BH150" s="84"/>
    </row>
    <row r="151" spans="1:60"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c r="AA151" s="84"/>
      <c r="AB151" s="84"/>
      <c r="AC151" s="84"/>
      <c r="AD151" s="84"/>
      <c r="AE151" s="84"/>
      <c r="AF151" s="84"/>
      <c r="AG151" s="84"/>
      <c r="AH151" s="84"/>
      <c r="AI151" s="84"/>
      <c r="AJ151" s="84"/>
      <c r="AK151" s="84"/>
      <c r="AL151" s="84"/>
      <c r="AM151" s="84"/>
      <c r="AN151" s="84"/>
      <c r="AO151" s="84"/>
      <c r="AP151" s="84"/>
      <c r="AQ151" s="84"/>
      <c r="AR151" s="84"/>
      <c r="AS151" s="84"/>
      <c r="AT151" s="84"/>
      <c r="AU151" s="84"/>
      <c r="AV151" s="84"/>
      <c r="AW151" s="84"/>
      <c r="AX151" s="84"/>
      <c r="AY151" s="84"/>
      <c r="AZ151" s="84"/>
      <c r="BA151" s="84"/>
      <c r="BB151" s="84"/>
      <c r="BC151" s="84"/>
      <c r="BD151" s="84"/>
      <c r="BE151" s="84"/>
      <c r="BF151" s="84"/>
      <c r="BG151" s="84"/>
      <c r="BH151" s="84"/>
    </row>
    <row r="152" spans="1:60"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c r="AA152" s="84"/>
      <c r="AB152" s="84"/>
      <c r="AC152" s="84"/>
      <c r="AD152" s="84"/>
      <c r="AE152" s="84"/>
      <c r="AF152" s="84"/>
      <c r="AG152" s="84"/>
      <c r="AH152" s="84"/>
      <c r="AI152" s="84"/>
      <c r="AJ152" s="84"/>
      <c r="AK152" s="84"/>
      <c r="AL152" s="84"/>
      <c r="AM152" s="84"/>
      <c r="AN152" s="84"/>
      <c r="AO152" s="84"/>
      <c r="AP152" s="84"/>
      <c r="AQ152" s="84"/>
      <c r="AR152" s="84"/>
      <c r="AS152" s="84"/>
      <c r="AT152" s="84"/>
      <c r="AU152" s="84"/>
      <c r="AV152" s="84"/>
      <c r="AW152" s="84"/>
      <c r="AX152" s="84"/>
      <c r="AY152" s="84"/>
      <c r="AZ152" s="84"/>
      <c r="BA152" s="84"/>
      <c r="BB152" s="84"/>
      <c r="BC152" s="84"/>
      <c r="BD152" s="84"/>
      <c r="BE152" s="84"/>
      <c r="BF152" s="84"/>
      <c r="BG152" s="84"/>
      <c r="BH152" s="84"/>
    </row>
    <row r="153" spans="1:60"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c r="AA153" s="84"/>
      <c r="AB153" s="84"/>
      <c r="AC153" s="84"/>
      <c r="AD153" s="84"/>
      <c r="AE153" s="84"/>
      <c r="AF153" s="84"/>
      <c r="AG153" s="84"/>
      <c r="AH153" s="84"/>
      <c r="AI153" s="84"/>
      <c r="AJ153" s="84"/>
      <c r="AK153" s="84"/>
      <c r="AL153" s="84"/>
      <c r="AM153" s="84"/>
      <c r="AN153" s="84"/>
      <c r="AO153" s="84"/>
      <c r="AP153" s="84"/>
      <c r="AQ153" s="84"/>
      <c r="AR153" s="84"/>
      <c r="AS153" s="84"/>
      <c r="AT153" s="84"/>
      <c r="AU153" s="84"/>
      <c r="AV153" s="84"/>
      <c r="AW153" s="84"/>
      <c r="AX153" s="84"/>
      <c r="AY153" s="84"/>
      <c r="AZ153" s="84"/>
      <c r="BA153" s="84"/>
      <c r="BB153" s="84"/>
      <c r="BC153" s="84"/>
      <c r="BD153" s="84"/>
      <c r="BE153" s="84"/>
      <c r="BF153" s="84"/>
      <c r="BG153" s="84"/>
      <c r="BH153" s="84"/>
    </row>
    <row r="154" spans="1:60"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c r="AA154" s="84"/>
      <c r="AB154" s="84"/>
      <c r="AC154" s="84"/>
      <c r="AD154" s="84"/>
      <c r="AE154" s="84"/>
      <c r="AF154" s="84"/>
      <c r="AG154" s="84"/>
      <c r="AH154" s="84"/>
      <c r="AI154" s="84"/>
      <c r="AJ154" s="84"/>
      <c r="AK154" s="84"/>
      <c r="AL154" s="84"/>
      <c r="AM154" s="84"/>
      <c r="AN154" s="84"/>
      <c r="AO154" s="84"/>
      <c r="AP154" s="84"/>
      <c r="AQ154" s="84"/>
      <c r="AR154" s="84"/>
      <c r="AS154" s="84"/>
      <c r="AT154" s="84"/>
      <c r="AU154" s="84"/>
      <c r="AV154" s="84"/>
      <c r="AW154" s="84"/>
      <c r="AX154" s="84"/>
      <c r="AY154" s="84"/>
      <c r="AZ154" s="84"/>
      <c r="BA154" s="84"/>
      <c r="BB154" s="84"/>
      <c r="BC154" s="84"/>
      <c r="BD154" s="84"/>
      <c r="BE154" s="84"/>
      <c r="BF154" s="84"/>
      <c r="BG154" s="84"/>
      <c r="BH154" s="84"/>
    </row>
    <row r="155" spans="1:60"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c r="AA155" s="84"/>
      <c r="AB155" s="84"/>
      <c r="AC155" s="84"/>
      <c r="AD155" s="84"/>
      <c r="AE155" s="84"/>
      <c r="AF155" s="84"/>
      <c r="AG155" s="84"/>
      <c r="AH155" s="84"/>
      <c r="AI155" s="84"/>
      <c r="AJ155" s="84"/>
      <c r="AK155" s="84"/>
      <c r="AL155" s="84"/>
      <c r="AM155" s="84"/>
      <c r="AN155" s="84"/>
      <c r="AO155" s="84"/>
      <c r="AP155" s="84"/>
      <c r="AQ155" s="84"/>
      <c r="AR155" s="84"/>
      <c r="AS155" s="84"/>
      <c r="AT155" s="84"/>
      <c r="AU155" s="84"/>
      <c r="AV155" s="84"/>
      <c r="AW155" s="84"/>
      <c r="AX155" s="84"/>
      <c r="AY155" s="84"/>
      <c r="AZ155" s="84"/>
      <c r="BA155" s="84"/>
      <c r="BB155" s="84"/>
      <c r="BC155" s="84"/>
      <c r="BD155" s="84"/>
      <c r="BE155" s="84"/>
      <c r="BF155" s="84"/>
      <c r="BG155" s="84"/>
      <c r="BH155" s="84"/>
    </row>
    <row r="156" spans="1:60"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c r="AA156" s="84"/>
      <c r="AB156" s="84"/>
      <c r="AC156" s="84"/>
      <c r="AD156" s="84"/>
      <c r="AE156" s="84"/>
      <c r="AF156" s="84"/>
      <c r="AG156" s="84"/>
      <c r="AH156" s="84"/>
      <c r="AI156" s="84"/>
      <c r="AJ156" s="84"/>
      <c r="AK156" s="84"/>
      <c r="AL156" s="84"/>
      <c r="AM156" s="84"/>
      <c r="AN156" s="84"/>
      <c r="AO156" s="84"/>
      <c r="AP156" s="84"/>
      <c r="AQ156" s="84"/>
      <c r="AR156" s="84"/>
      <c r="AS156" s="84"/>
      <c r="AT156" s="84"/>
      <c r="AU156" s="84"/>
      <c r="AV156" s="84"/>
      <c r="AW156" s="84"/>
      <c r="AX156" s="84"/>
      <c r="AY156" s="84"/>
      <c r="AZ156" s="84"/>
      <c r="BA156" s="84"/>
      <c r="BB156" s="84"/>
      <c r="BC156" s="84"/>
      <c r="BD156" s="84"/>
      <c r="BE156" s="84"/>
      <c r="BF156" s="84"/>
      <c r="BG156" s="84"/>
      <c r="BH156" s="84"/>
    </row>
    <row r="157" spans="1:60"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c r="AA157" s="84"/>
      <c r="AB157" s="84"/>
      <c r="AC157" s="84"/>
      <c r="AD157" s="84"/>
      <c r="AE157" s="84"/>
      <c r="AF157" s="84"/>
      <c r="AG157" s="84"/>
      <c r="AH157" s="84"/>
      <c r="AI157" s="84"/>
      <c r="AJ157" s="84"/>
      <c r="AK157" s="84"/>
      <c r="AL157" s="84"/>
      <c r="AM157" s="84"/>
      <c r="AN157" s="84"/>
      <c r="AO157" s="84"/>
      <c r="AP157" s="84"/>
      <c r="AQ157" s="84"/>
      <c r="AR157" s="84"/>
      <c r="AS157" s="84"/>
      <c r="AT157" s="84"/>
      <c r="AU157" s="84"/>
      <c r="AV157" s="84"/>
      <c r="AW157" s="84"/>
      <c r="AX157" s="84"/>
      <c r="AY157" s="84"/>
      <c r="AZ157" s="84"/>
      <c r="BA157" s="84"/>
      <c r="BB157" s="84"/>
      <c r="BC157" s="84"/>
      <c r="BD157" s="84"/>
      <c r="BE157" s="84"/>
      <c r="BF157" s="84"/>
      <c r="BG157" s="84"/>
      <c r="BH157" s="84"/>
    </row>
    <row r="158" spans="1:60"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c r="AA158" s="84"/>
      <c r="AB158" s="84"/>
      <c r="AC158" s="84"/>
      <c r="AD158" s="84"/>
      <c r="AE158" s="84"/>
      <c r="AF158" s="84"/>
      <c r="AG158" s="84"/>
      <c r="AH158" s="84"/>
      <c r="AI158" s="84"/>
      <c r="AJ158" s="84"/>
      <c r="AK158" s="84"/>
      <c r="AL158" s="84"/>
      <c r="AM158" s="84"/>
      <c r="AN158" s="84"/>
      <c r="AO158" s="84"/>
      <c r="AP158" s="84"/>
      <c r="AQ158" s="84"/>
      <c r="AR158" s="84"/>
      <c r="AS158" s="84"/>
      <c r="AT158" s="84"/>
      <c r="AU158" s="84"/>
      <c r="AV158" s="84"/>
      <c r="AW158" s="84"/>
      <c r="AX158" s="84"/>
      <c r="AY158" s="84"/>
      <c r="AZ158" s="84"/>
      <c r="BA158" s="84"/>
      <c r="BB158" s="84"/>
      <c r="BC158" s="84"/>
      <c r="BD158" s="84"/>
      <c r="BE158" s="84"/>
      <c r="BF158" s="84"/>
      <c r="BG158" s="84"/>
      <c r="BH158" s="84"/>
    </row>
    <row r="159" spans="1:60"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c r="AA159" s="84"/>
      <c r="AB159" s="84"/>
      <c r="AC159" s="84"/>
      <c r="AD159" s="84"/>
      <c r="AE159" s="84"/>
      <c r="AF159" s="84"/>
      <c r="AG159" s="84"/>
      <c r="AH159" s="84"/>
      <c r="AI159" s="84"/>
      <c r="AJ159" s="84"/>
      <c r="AK159" s="84"/>
      <c r="AL159" s="84"/>
      <c r="AM159" s="84"/>
      <c r="AN159" s="84"/>
      <c r="AO159" s="84"/>
      <c r="AP159" s="84"/>
      <c r="AQ159" s="84"/>
      <c r="AR159" s="84"/>
      <c r="AS159" s="84"/>
      <c r="AT159" s="84"/>
      <c r="AU159" s="84"/>
      <c r="AV159" s="84"/>
      <c r="AW159" s="84"/>
      <c r="AX159" s="84"/>
      <c r="AY159" s="84"/>
      <c r="AZ159" s="84"/>
      <c r="BA159" s="84"/>
      <c r="BB159" s="84"/>
      <c r="BC159" s="84"/>
      <c r="BD159" s="84"/>
      <c r="BE159" s="84"/>
      <c r="BF159" s="84"/>
      <c r="BG159" s="84"/>
      <c r="BH159" s="84"/>
    </row>
    <row r="160" spans="1:60"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c r="AA160" s="84"/>
      <c r="AB160" s="84"/>
      <c r="AC160" s="84"/>
      <c r="AD160" s="84"/>
      <c r="AE160" s="84"/>
      <c r="AF160" s="84"/>
      <c r="AG160" s="84"/>
      <c r="AH160" s="84"/>
      <c r="AI160" s="84"/>
      <c r="AJ160" s="84"/>
      <c r="AK160" s="84"/>
      <c r="AL160" s="84"/>
      <c r="AM160" s="84"/>
      <c r="AN160" s="84"/>
      <c r="AO160" s="84"/>
      <c r="AP160" s="84"/>
      <c r="AQ160" s="84"/>
      <c r="AR160" s="84"/>
      <c r="AS160" s="84"/>
      <c r="AT160" s="84"/>
      <c r="AU160" s="84"/>
      <c r="AV160" s="84"/>
      <c r="AW160" s="84"/>
      <c r="AX160" s="84"/>
      <c r="AY160" s="84"/>
      <c r="AZ160" s="84"/>
      <c r="BA160" s="84"/>
      <c r="BB160" s="84"/>
      <c r="BC160" s="84"/>
      <c r="BD160" s="84"/>
      <c r="BE160" s="84"/>
      <c r="BF160" s="84"/>
      <c r="BG160" s="84"/>
      <c r="BH160" s="84"/>
    </row>
    <row r="161" spans="1:60"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c r="AA161" s="84"/>
      <c r="AB161" s="84"/>
      <c r="AC161" s="84"/>
      <c r="AD161" s="84"/>
      <c r="AE161" s="84"/>
      <c r="AF161" s="84"/>
      <c r="AG161" s="84"/>
      <c r="AH161" s="84"/>
      <c r="AI161" s="84"/>
      <c r="AJ161" s="84"/>
      <c r="AK161" s="84"/>
      <c r="AL161" s="84"/>
      <c r="AM161" s="84"/>
      <c r="AN161" s="84"/>
      <c r="AO161" s="84"/>
      <c r="AP161" s="84"/>
      <c r="AQ161" s="84"/>
      <c r="AR161" s="84"/>
      <c r="AS161" s="84"/>
      <c r="AT161" s="84"/>
      <c r="AU161" s="84"/>
      <c r="AV161" s="84"/>
      <c r="AW161" s="84"/>
      <c r="AX161" s="84"/>
      <c r="AY161" s="84"/>
      <c r="AZ161" s="84"/>
      <c r="BA161" s="84"/>
      <c r="BB161" s="84"/>
      <c r="BC161" s="84"/>
      <c r="BD161" s="84"/>
      <c r="BE161" s="84"/>
      <c r="BF161" s="84"/>
      <c r="BG161" s="84"/>
      <c r="BH161" s="84"/>
    </row>
    <row r="162" spans="1:60"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c r="AA162" s="84"/>
      <c r="AB162" s="84"/>
      <c r="AC162" s="84"/>
      <c r="AD162" s="84"/>
      <c r="AE162" s="84"/>
      <c r="AF162" s="84"/>
      <c r="AG162" s="84"/>
      <c r="AH162" s="84"/>
      <c r="AI162" s="84"/>
      <c r="AJ162" s="84"/>
      <c r="AK162" s="84"/>
      <c r="AL162" s="84"/>
      <c r="AM162" s="84"/>
      <c r="AN162" s="84"/>
      <c r="AO162" s="84"/>
      <c r="AP162" s="84"/>
      <c r="AQ162" s="84"/>
      <c r="AR162" s="84"/>
      <c r="AS162" s="84"/>
      <c r="AT162" s="84"/>
      <c r="AU162" s="84"/>
      <c r="AV162" s="84"/>
      <c r="AW162" s="84"/>
      <c r="AX162" s="84"/>
      <c r="AY162" s="84"/>
      <c r="AZ162" s="84"/>
      <c r="BA162" s="84"/>
      <c r="BB162" s="84"/>
      <c r="BC162" s="84"/>
      <c r="BD162" s="84"/>
      <c r="BE162" s="84"/>
      <c r="BF162" s="84"/>
      <c r="BG162" s="84"/>
      <c r="BH162" s="84"/>
    </row>
    <row r="163" spans="1:60"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c r="AA163" s="84"/>
      <c r="AB163" s="84"/>
      <c r="AC163" s="84"/>
      <c r="AD163" s="84"/>
      <c r="AE163" s="84"/>
      <c r="AF163" s="84"/>
      <c r="AG163" s="84"/>
      <c r="AH163" s="84"/>
      <c r="AI163" s="84"/>
      <c r="AJ163" s="84"/>
      <c r="AK163" s="84"/>
      <c r="AL163" s="84"/>
      <c r="AM163" s="84"/>
      <c r="AN163" s="84"/>
      <c r="AO163" s="84"/>
      <c r="AP163" s="84"/>
      <c r="AQ163" s="84"/>
      <c r="AR163" s="84"/>
      <c r="AS163" s="84"/>
      <c r="AT163" s="84"/>
      <c r="AU163" s="84"/>
      <c r="AV163" s="84"/>
      <c r="AW163" s="84"/>
      <c r="AX163" s="84"/>
      <c r="AY163" s="84"/>
      <c r="AZ163" s="84"/>
      <c r="BA163" s="84"/>
      <c r="BB163" s="84"/>
      <c r="BC163" s="84"/>
      <c r="BD163" s="84"/>
      <c r="BE163" s="84"/>
      <c r="BF163" s="84"/>
      <c r="BG163" s="84"/>
      <c r="BH163" s="84"/>
    </row>
    <row r="164" spans="1:60"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c r="AA164" s="84"/>
      <c r="AB164" s="84"/>
      <c r="AC164" s="84"/>
      <c r="AD164" s="84"/>
      <c r="AE164" s="84"/>
      <c r="AF164" s="84"/>
      <c r="AG164" s="84"/>
      <c r="AH164" s="84"/>
      <c r="AI164" s="84"/>
      <c r="AJ164" s="84"/>
      <c r="AK164" s="84"/>
      <c r="AL164" s="84"/>
      <c r="AM164" s="84"/>
      <c r="AN164" s="84"/>
      <c r="AO164" s="84"/>
      <c r="AP164" s="84"/>
      <c r="AQ164" s="84"/>
      <c r="AR164" s="84"/>
      <c r="AS164" s="84"/>
      <c r="AT164" s="84"/>
      <c r="AU164" s="84"/>
      <c r="AV164" s="84"/>
      <c r="AW164" s="84"/>
      <c r="AX164" s="84"/>
      <c r="AY164" s="84"/>
      <c r="AZ164" s="84"/>
      <c r="BA164" s="84"/>
      <c r="BB164" s="84"/>
      <c r="BC164" s="84"/>
      <c r="BD164" s="84"/>
      <c r="BE164" s="84"/>
      <c r="BF164" s="84"/>
      <c r="BG164" s="84"/>
      <c r="BH164" s="84"/>
    </row>
    <row r="165" spans="1:60"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c r="AA165" s="84"/>
      <c r="AB165" s="84"/>
      <c r="AC165" s="84"/>
      <c r="AD165" s="84"/>
      <c r="AE165" s="84"/>
      <c r="AF165" s="84"/>
      <c r="AG165" s="84"/>
      <c r="AH165" s="84"/>
      <c r="AI165" s="84"/>
      <c r="AJ165" s="84"/>
      <c r="AK165" s="84"/>
      <c r="AL165" s="84"/>
      <c r="AM165" s="84"/>
      <c r="AN165" s="84"/>
      <c r="AO165" s="84"/>
      <c r="AP165" s="84"/>
      <c r="AQ165" s="84"/>
      <c r="AR165" s="84"/>
      <c r="AS165" s="84"/>
      <c r="AT165" s="84"/>
      <c r="AU165" s="84"/>
      <c r="AV165" s="84"/>
      <c r="AW165" s="84"/>
      <c r="AX165" s="84"/>
      <c r="AY165" s="84"/>
      <c r="AZ165" s="84"/>
      <c r="BA165" s="84"/>
      <c r="BB165" s="84"/>
      <c r="BC165" s="84"/>
      <c r="BD165" s="84"/>
      <c r="BE165" s="84"/>
      <c r="BF165" s="84"/>
      <c r="BG165" s="84"/>
      <c r="BH165" s="84"/>
    </row>
    <row r="166" spans="1:60"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c r="AA166" s="84"/>
      <c r="AB166" s="84"/>
      <c r="AC166" s="84"/>
      <c r="AD166" s="84"/>
      <c r="AE166" s="84"/>
      <c r="AF166" s="84"/>
      <c r="AG166" s="84"/>
      <c r="AH166" s="84"/>
      <c r="AI166" s="84"/>
      <c r="AJ166" s="84"/>
      <c r="AK166" s="84"/>
      <c r="AL166" s="84"/>
      <c r="AM166" s="84"/>
      <c r="AN166" s="84"/>
      <c r="AO166" s="84"/>
      <c r="AP166" s="84"/>
      <c r="AQ166" s="84"/>
      <c r="AR166" s="84"/>
      <c r="AS166" s="84"/>
      <c r="AT166" s="84"/>
      <c r="AU166" s="84"/>
      <c r="AV166" s="84"/>
      <c r="AW166" s="84"/>
      <c r="AX166" s="84"/>
      <c r="AY166" s="84"/>
      <c r="AZ166" s="84"/>
      <c r="BA166" s="84"/>
      <c r="BB166" s="84"/>
      <c r="BC166" s="84"/>
      <c r="BD166" s="84"/>
      <c r="BE166" s="84"/>
      <c r="BF166" s="84"/>
      <c r="BG166" s="84"/>
      <c r="BH166" s="84"/>
    </row>
    <row r="167" spans="1:60"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c r="AA167" s="84"/>
      <c r="AB167" s="84"/>
      <c r="AC167" s="84"/>
      <c r="AD167" s="84"/>
      <c r="AE167" s="84"/>
      <c r="AF167" s="84"/>
      <c r="AG167" s="84"/>
      <c r="AH167" s="84"/>
      <c r="AI167" s="84"/>
      <c r="AJ167" s="84"/>
      <c r="AK167" s="84"/>
      <c r="AL167" s="84"/>
      <c r="AM167" s="84"/>
      <c r="AN167" s="84"/>
      <c r="AO167" s="84"/>
      <c r="AP167" s="84"/>
      <c r="AQ167" s="84"/>
      <c r="AR167" s="84"/>
      <c r="AS167" s="84"/>
      <c r="AT167" s="84"/>
      <c r="AU167" s="84"/>
      <c r="AV167" s="84"/>
      <c r="AW167" s="84"/>
      <c r="AX167" s="84"/>
      <c r="AY167" s="84"/>
      <c r="AZ167" s="84"/>
      <c r="BA167" s="84"/>
      <c r="BB167" s="84"/>
      <c r="BC167" s="84"/>
      <c r="BD167" s="84"/>
      <c r="BE167" s="84"/>
      <c r="BF167" s="84"/>
      <c r="BG167" s="84"/>
      <c r="BH167" s="84"/>
    </row>
    <row r="168" spans="1:60"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c r="AA168" s="84"/>
      <c r="AB168" s="84"/>
      <c r="AC168" s="84"/>
      <c r="AD168" s="84"/>
      <c r="AE168" s="84"/>
      <c r="AF168" s="84"/>
      <c r="AG168" s="84"/>
      <c r="AH168" s="84"/>
      <c r="AI168" s="84"/>
      <c r="AJ168" s="84"/>
      <c r="AK168" s="84"/>
      <c r="AL168" s="84"/>
      <c r="AM168" s="84"/>
      <c r="AN168" s="84"/>
      <c r="AO168" s="84"/>
      <c r="AP168" s="84"/>
      <c r="AQ168" s="84"/>
      <c r="AR168" s="84"/>
      <c r="AS168" s="84"/>
      <c r="AT168" s="84"/>
      <c r="AU168" s="84"/>
      <c r="AV168" s="84"/>
      <c r="AW168" s="84"/>
      <c r="AX168" s="84"/>
      <c r="AY168" s="84"/>
      <c r="AZ168" s="84"/>
      <c r="BA168" s="84"/>
      <c r="BB168" s="84"/>
      <c r="BC168" s="84"/>
      <c r="BD168" s="84"/>
      <c r="BE168" s="84"/>
      <c r="BF168" s="84"/>
      <c r="BG168" s="84"/>
      <c r="BH168" s="84"/>
    </row>
    <row r="169" spans="1:60"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c r="AA169" s="84"/>
      <c r="AB169" s="84"/>
      <c r="AC169" s="84"/>
      <c r="AD169" s="84"/>
      <c r="AE169" s="84"/>
      <c r="AF169" s="84"/>
      <c r="AG169" s="84"/>
      <c r="AH169" s="84"/>
      <c r="AI169" s="84"/>
      <c r="AJ169" s="84"/>
      <c r="AK169" s="84"/>
      <c r="AL169" s="84"/>
      <c r="AM169" s="84"/>
      <c r="AN169" s="84"/>
      <c r="AO169" s="84"/>
      <c r="AP169" s="84"/>
      <c r="AQ169" s="84"/>
      <c r="AR169" s="84"/>
      <c r="AS169" s="84"/>
      <c r="AT169" s="84"/>
      <c r="AU169" s="84"/>
      <c r="AV169" s="84"/>
      <c r="AW169" s="84"/>
      <c r="AX169" s="84"/>
      <c r="AY169" s="84"/>
      <c r="AZ169" s="84"/>
      <c r="BA169" s="84"/>
      <c r="BB169" s="84"/>
      <c r="BC169" s="84"/>
      <c r="BD169" s="84"/>
      <c r="BE169" s="84"/>
      <c r="BF169" s="84"/>
      <c r="BG169" s="84"/>
      <c r="BH169" s="84"/>
    </row>
    <row r="170" spans="1:60"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c r="AA170" s="84"/>
      <c r="AB170" s="84"/>
      <c r="AC170" s="84"/>
      <c r="AD170" s="84"/>
      <c r="AE170" s="84"/>
      <c r="AF170" s="84"/>
      <c r="AG170" s="84"/>
      <c r="AH170" s="84"/>
      <c r="AI170" s="84"/>
      <c r="AJ170" s="84"/>
      <c r="AK170" s="84"/>
      <c r="AL170" s="84"/>
      <c r="AM170" s="84"/>
      <c r="AN170" s="84"/>
      <c r="AO170" s="84"/>
      <c r="AP170" s="84"/>
      <c r="AQ170" s="84"/>
      <c r="AR170" s="84"/>
      <c r="AS170" s="84"/>
      <c r="AT170" s="84"/>
      <c r="AU170" s="84"/>
      <c r="AV170" s="84"/>
      <c r="AW170" s="84"/>
      <c r="AX170" s="84"/>
      <c r="AY170" s="84"/>
      <c r="AZ170" s="84"/>
      <c r="BA170" s="84"/>
      <c r="BB170" s="84"/>
      <c r="BC170" s="84"/>
      <c r="BD170" s="84"/>
      <c r="BE170" s="84"/>
      <c r="BF170" s="84"/>
      <c r="BG170" s="84"/>
      <c r="BH170" s="84"/>
    </row>
    <row r="171" spans="1:60"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c r="AA171" s="84"/>
      <c r="AB171" s="84"/>
      <c r="AC171" s="84"/>
      <c r="AD171" s="84"/>
      <c r="AE171" s="84"/>
      <c r="AF171" s="84"/>
      <c r="AG171" s="84"/>
      <c r="AH171" s="84"/>
      <c r="AI171" s="84"/>
      <c r="AJ171" s="84"/>
      <c r="AK171" s="84"/>
      <c r="AL171" s="84"/>
      <c r="AM171" s="84"/>
      <c r="AN171" s="84"/>
      <c r="AO171" s="84"/>
      <c r="AP171" s="84"/>
      <c r="AQ171" s="84"/>
      <c r="AR171" s="84"/>
      <c r="AS171" s="84"/>
      <c r="AT171" s="84"/>
      <c r="AU171" s="84"/>
      <c r="AV171" s="84"/>
      <c r="AW171" s="84"/>
      <c r="AX171" s="84"/>
      <c r="AY171" s="84"/>
      <c r="AZ171" s="84"/>
      <c r="BA171" s="84"/>
      <c r="BB171" s="84"/>
      <c r="BC171" s="84"/>
      <c r="BD171" s="84"/>
      <c r="BE171" s="84"/>
      <c r="BF171" s="84"/>
      <c r="BG171" s="84"/>
      <c r="BH171" s="84"/>
    </row>
    <row r="172" spans="1:60"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c r="AA172" s="84"/>
      <c r="AB172" s="84"/>
      <c r="AC172" s="84"/>
      <c r="AD172" s="84"/>
      <c r="AE172" s="84"/>
      <c r="AF172" s="84"/>
      <c r="AG172" s="84"/>
      <c r="AH172" s="84"/>
      <c r="AI172" s="84"/>
      <c r="AJ172" s="84"/>
      <c r="AK172" s="84"/>
      <c r="AL172" s="84"/>
      <c r="AM172" s="84"/>
      <c r="AN172" s="84"/>
      <c r="AO172" s="84"/>
      <c r="AP172" s="84"/>
      <c r="AQ172" s="84"/>
      <c r="AR172" s="84"/>
      <c r="AS172" s="84"/>
      <c r="AT172" s="84"/>
      <c r="AU172" s="84"/>
      <c r="AV172" s="84"/>
      <c r="AW172" s="84"/>
      <c r="AX172" s="84"/>
      <c r="AY172" s="84"/>
      <c r="AZ172" s="84"/>
      <c r="BA172" s="84"/>
      <c r="BB172" s="84"/>
      <c r="BC172" s="84"/>
      <c r="BD172" s="84"/>
      <c r="BE172" s="84"/>
      <c r="BF172" s="84"/>
      <c r="BG172" s="84"/>
      <c r="BH172" s="84"/>
    </row>
    <row r="173" spans="1:60"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c r="AA173" s="84"/>
      <c r="AB173" s="84"/>
      <c r="AC173" s="84"/>
      <c r="AD173" s="84"/>
      <c r="AE173" s="84"/>
      <c r="AF173" s="84"/>
      <c r="AG173" s="84"/>
      <c r="AH173" s="84"/>
      <c r="AI173" s="84"/>
      <c r="AJ173" s="84"/>
      <c r="AK173" s="84"/>
      <c r="AL173" s="84"/>
      <c r="AM173" s="84"/>
      <c r="AN173" s="84"/>
      <c r="AO173" s="84"/>
      <c r="AP173" s="84"/>
      <c r="AQ173" s="84"/>
      <c r="AR173" s="84"/>
      <c r="AS173" s="84"/>
      <c r="AT173" s="84"/>
      <c r="AU173" s="84"/>
      <c r="AV173" s="84"/>
      <c r="AW173" s="84"/>
      <c r="AX173" s="84"/>
      <c r="AY173" s="84"/>
      <c r="AZ173" s="84"/>
      <c r="BA173" s="84"/>
      <c r="BB173" s="84"/>
      <c r="BC173" s="84"/>
      <c r="BD173" s="84"/>
      <c r="BE173" s="84"/>
      <c r="BF173" s="84"/>
      <c r="BG173" s="84"/>
      <c r="BH173" s="84"/>
    </row>
    <row r="174" spans="1:60"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c r="AA174" s="84"/>
      <c r="AB174" s="84"/>
      <c r="AC174" s="84"/>
      <c r="AD174" s="84"/>
      <c r="AE174" s="84"/>
      <c r="AF174" s="84"/>
      <c r="AG174" s="84"/>
      <c r="AH174" s="84"/>
      <c r="AI174" s="84"/>
      <c r="AJ174" s="84"/>
      <c r="AK174" s="84"/>
      <c r="AL174" s="84"/>
      <c r="AM174" s="84"/>
      <c r="AN174" s="84"/>
      <c r="AO174" s="84"/>
      <c r="AP174" s="84"/>
      <c r="AQ174" s="84"/>
      <c r="AR174" s="84"/>
      <c r="AS174" s="84"/>
      <c r="AT174" s="84"/>
      <c r="AU174" s="84"/>
      <c r="AV174" s="84"/>
      <c r="AW174" s="84"/>
      <c r="AX174" s="84"/>
      <c r="AY174" s="84"/>
      <c r="AZ174" s="84"/>
      <c r="BA174" s="84"/>
      <c r="BB174" s="84"/>
      <c r="BC174" s="84"/>
      <c r="BD174" s="84"/>
      <c r="BE174" s="84"/>
      <c r="BF174" s="84"/>
      <c r="BG174" s="84"/>
      <c r="BH174" s="84"/>
    </row>
    <row r="175" spans="1:60"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c r="AA175" s="84"/>
      <c r="AB175" s="84"/>
      <c r="AC175" s="84"/>
      <c r="AD175" s="84"/>
      <c r="AE175" s="84"/>
      <c r="AF175" s="84"/>
      <c r="AG175" s="84"/>
      <c r="AH175" s="84"/>
      <c r="AI175" s="84"/>
      <c r="AJ175" s="84"/>
      <c r="AK175" s="84"/>
      <c r="AL175" s="84"/>
      <c r="AM175" s="84"/>
      <c r="AN175" s="84"/>
      <c r="AO175" s="84"/>
      <c r="AP175" s="84"/>
      <c r="AQ175" s="84"/>
      <c r="AR175" s="84"/>
      <c r="AS175" s="84"/>
      <c r="AT175" s="84"/>
      <c r="AU175" s="84"/>
      <c r="AV175" s="84"/>
      <c r="AW175" s="84"/>
      <c r="AX175" s="84"/>
      <c r="AY175" s="84"/>
      <c r="AZ175" s="84"/>
      <c r="BA175" s="84"/>
      <c r="BB175" s="84"/>
      <c r="BC175" s="84"/>
      <c r="BD175" s="84"/>
      <c r="BE175" s="84"/>
      <c r="BF175" s="84"/>
      <c r="BG175" s="84"/>
      <c r="BH175" s="84"/>
    </row>
    <row r="176" spans="1:60"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c r="AA176" s="84"/>
      <c r="AB176" s="84"/>
      <c r="AC176" s="84"/>
      <c r="AD176" s="84"/>
      <c r="AE176" s="84"/>
      <c r="AF176" s="84"/>
      <c r="AG176" s="84"/>
      <c r="AH176" s="84"/>
      <c r="AI176" s="84"/>
      <c r="AJ176" s="84"/>
      <c r="AK176" s="84"/>
      <c r="AL176" s="84"/>
      <c r="AM176" s="84"/>
      <c r="AN176" s="84"/>
      <c r="AO176" s="84"/>
      <c r="AP176" s="84"/>
      <c r="AQ176" s="84"/>
      <c r="AR176" s="84"/>
      <c r="AS176" s="84"/>
      <c r="AT176" s="84"/>
      <c r="AU176" s="84"/>
      <c r="AV176" s="84"/>
      <c r="AW176" s="84"/>
      <c r="AX176" s="84"/>
      <c r="AY176" s="84"/>
      <c r="AZ176" s="84"/>
      <c r="BA176" s="84"/>
      <c r="BB176" s="84"/>
      <c r="BC176" s="84"/>
      <c r="BD176" s="84"/>
      <c r="BE176" s="84"/>
      <c r="BF176" s="84"/>
      <c r="BG176" s="84"/>
      <c r="BH176" s="84"/>
    </row>
    <row r="177" spans="1:60"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c r="AA177" s="84"/>
      <c r="AB177" s="84"/>
      <c r="AC177" s="84"/>
      <c r="AD177" s="84"/>
      <c r="AE177" s="84"/>
      <c r="AF177" s="84"/>
      <c r="AG177" s="84"/>
      <c r="AH177" s="84"/>
      <c r="AI177" s="84"/>
      <c r="AJ177" s="84"/>
      <c r="AK177" s="84"/>
      <c r="AL177" s="84"/>
      <c r="AM177" s="84"/>
      <c r="AN177" s="84"/>
      <c r="AO177" s="84"/>
      <c r="AP177" s="84"/>
      <c r="AQ177" s="84"/>
      <c r="AR177" s="84"/>
      <c r="AS177" s="84"/>
      <c r="AT177" s="84"/>
      <c r="AU177" s="84"/>
      <c r="AV177" s="84"/>
      <c r="AW177" s="84"/>
      <c r="AX177" s="84"/>
      <c r="AY177" s="84"/>
      <c r="AZ177" s="84"/>
      <c r="BA177" s="84"/>
      <c r="BB177" s="84"/>
      <c r="BC177" s="84"/>
      <c r="BD177" s="84"/>
      <c r="BE177" s="84"/>
      <c r="BF177" s="84"/>
      <c r="BG177" s="84"/>
      <c r="BH177" s="84"/>
    </row>
    <row r="178" spans="1:60"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c r="AA178" s="84"/>
      <c r="AB178" s="84"/>
      <c r="AC178" s="84"/>
      <c r="AD178" s="84"/>
      <c r="AE178" s="84"/>
      <c r="AF178" s="84"/>
      <c r="AG178" s="84"/>
      <c r="AH178" s="84"/>
      <c r="AI178" s="84"/>
      <c r="AJ178" s="84"/>
      <c r="AK178" s="84"/>
      <c r="AL178" s="84"/>
      <c r="AM178" s="84"/>
      <c r="AN178" s="84"/>
      <c r="AO178" s="84"/>
      <c r="AP178" s="84"/>
      <c r="AQ178" s="84"/>
      <c r="AR178" s="84"/>
      <c r="AS178" s="84"/>
      <c r="AT178" s="84"/>
      <c r="AU178" s="84"/>
      <c r="AV178" s="84"/>
      <c r="AW178" s="84"/>
      <c r="AX178" s="84"/>
      <c r="AY178" s="84"/>
      <c r="AZ178" s="84"/>
      <c r="BA178" s="84"/>
      <c r="BB178" s="84"/>
      <c r="BC178" s="84"/>
      <c r="BD178" s="84"/>
      <c r="BE178" s="84"/>
      <c r="BF178" s="84"/>
      <c r="BG178" s="84"/>
      <c r="BH178" s="84"/>
    </row>
    <row r="179" spans="1:60"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c r="AA179" s="84"/>
      <c r="AB179" s="84"/>
      <c r="AC179" s="84"/>
      <c r="AD179" s="84"/>
      <c r="AE179" s="84"/>
      <c r="AF179" s="84"/>
      <c r="AG179" s="84"/>
      <c r="AH179" s="84"/>
      <c r="AI179" s="84"/>
      <c r="AJ179" s="84"/>
      <c r="AK179" s="84"/>
      <c r="AL179" s="84"/>
      <c r="AM179" s="84"/>
      <c r="AN179" s="84"/>
      <c r="AO179" s="84"/>
      <c r="AP179" s="84"/>
      <c r="AQ179" s="84"/>
      <c r="AR179" s="84"/>
      <c r="AS179" s="84"/>
      <c r="AT179" s="84"/>
      <c r="AU179" s="84"/>
      <c r="AV179" s="84"/>
      <c r="AW179" s="84"/>
      <c r="AX179" s="84"/>
      <c r="AY179" s="84"/>
      <c r="AZ179" s="84"/>
      <c r="BA179" s="84"/>
      <c r="BB179" s="84"/>
      <c r="BC179" s="84"/>
      <c r="BD179" s="84"/>
      <c r="BE179" s="84"/>
      <c r="BF179" s="84"/>
      <c r="BG179" s="84"/>
      <c r="BH179" s="84"/>
    </row>
    <row r="180" spans="1:60"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c r="AA180" s="84"/>
      <c r="AB180" s="84"/>
      <c r="AC180" s="84"/>
      <c r="AD180" s="84"/>
      <c r="AE180" s="84"/>
      <c r="AF180" s="84"/>
      <c r="AG180" s="84"/>
      <c r="AH180" s="84"/>
      <c r="AI180" s="84"/>
      <c r="AJ180" s="84"/>
      <c r="AK180" s="84"/>
      <c r="AL180" s="84"/>
      <c r="AM180" s="84"/>
      <c r="AN180" s="84"/>
      <c r="AO180" s="84"/>
      <c r="AP180" s="84"/>
      <c r="AQ180" s="84"/>
      <c r="AR180" s="84"/>
      <c r="AS180" s="84"/>
      <c r="AT180" s="84"/>
      <c r="AU180" s="84"/>
      <c r="AV180" s="84"/>
      <c r="AW180" s="84"/>
      <c r="AX180" s="84"/>
      <c r="AY180" s="84"/>
      <c r="AZ180" s="84"/>
      <c r="BA180" s="84"/>
      <c r="BB180" s="84"/>
      <c r="BC180" s="84"/>
      <c r="BD180" s="84"/>
      <c r="BE180" s="84"/>
      <c r="BF180" s="84"/>
      <c r="BG180" s="84"/>
      <c r="BH180" s="84"/>
    </row>
    <row r="181" spans="1:60"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c r="AA181" s="84"/>
      <c r="AB181" s="84"/>
      <c r="AC181" s="84"/>
      <c r="AD181" s="84"/>
      <c r="AE181" s="84"/>
      <c r="AF181" s="84"/>
      <c r="AG181" s="84"/>
      <c r="AH181" s="84"/>
      <c r="AI181" s="84"/>
      <c r="AJ181" s="84"/>
      <c r="AK181" s="84"/>
      <c r="AL181" s="84"/>
      <c r="AM181" s="84"/>
      <c r="AN181" s="84"/>
      <c r="AO181" s="84"/>
      <c r="AP181" s="84"/>
      <c r="AQ181" s="84"/>
      <c r="AR181" s="84"/>
      <c r="AS181" s="84"/>
      <c r="AT181" s="84"/>
      <c r="AU181" s="84"/>
      <c r="AV181" s="84"/>
      <c r="AW181" s="84"/>
      <c r="AX181" s="84"/>
      <c r="AY181" s="84"/>
      <c r="AZ181" s="84"/>
      <c r="BA181" s="84"/>
      <c r="BB181" s="84"/>
      <c r="BC181" s="84"/>
      <c r="BD181" s="84"/>
      <c r="BE181" s="84"/>
      <c r="BF181" s="84"/>
      <c r="BG181" s="84"/>
      <c r="BH181" s="84"/>
    </row>
    <row r="182" spans="1:60"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c r="AA182" s="84"/>
      <c r="AB182" s="84"/>
      <c r="AC182" s="84"/>
      <c r="AD182" s="84"/>
      <c r="AE182" s="84"/>
      <c r="AF182" s="84"/>
      <c r="AG182" s="84"/>
      <c r="AH182" s="84"/>
      <c r="AI182" s="84"/>
      <c r="AJ182" s="84"/>
      <c r="AK182" s="84"/>
      <c r="AL182" s="84"/>
      <c r="AM182" s="84"/>
      <c r="AN182" s="84"/>
      <c r="AO182" s="84"/>
      <c r="AP182" s="84"/>
      <c r="AQ182" s="84"/>
      <c r="AR182" s="84"/>
      <c r="AS182" s="84"/>
      <c r="AT182" s="84"/>
      <c r="AU182" s="84"/>
      <c r="AV182" s="84"/>
      <c r="AW182" s="84"/>
      <c r="AX182" s="84"/>
      <c r="AY182" s="84"/>
      <c r="AZ182" s="84"/>
      <c r="BA182" s="84"/>
      <c r="BB182" s="84"/>
      <c r="BC182" s="84"/>
      <c r="BD182" s="84"/>
      <c r="BE182" s="84"/>
      <c r="BF182" s="84"/>
      <c r="BG182" s="84"/>
      <c r="BH182" s="84"/>
    </row>
    <row r="183" spans="1:60"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c r="AA183" s="84"/>
      <c r="AB183" s="84"/>
      <c r="AC183" s="84"/>
      <c r="AD183" s="84"/>
      <c r="AE183" s="84"/>
      <c r="AF183" s="84"/>
      <c r="AG183" s="84"/>
      <c r="AH183" s="84"/>
      <c r="AI183" s="84"/>
      <c r="AJ183" s="84"/>
      <c r="AK183" s="84"/>
      <c r="AL183" s="84"/>
      <c r="AM183" s="84"/>
      <c r="AN183" s="84"/>
      <c r="AO183" s="84"/>
      <c r="AP183" s="84"/>
      <c r="AQ183" s="84"/>
      <c r="AR183" s="84"/>
      <c r="AS183" s="84"/>
      <c r="AT183" s="84"/>
      <c r="AU183" s="84"/>
      <c r="AV183" s="84"/>
      <c r="AW183" s="84"/>
      <c r="AX183" s="84"/>
      <c r="AY183" s="84"/>
      <c r="AZ183" s="84"/>
      <c r="BA183" s="84"/>
      <c r="BB183" s="84"/>
      <c r="BC183" s="84"/>
      <c r="BD183" s="84"/>
      <c r="BE183" s="84"/>
      <c r="BF183" s="84"/>
      <c r="BG183" s="84"/>
      <c r="BH183" s="84"/>
    </row>
    <row r="184" spans="1:60"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c r="AA184" s="84"/>
      <c r="AB184" s="84"/>
      <c r="AC184" s="84"/>
      <c r="AD184" s="84"/>
      <c r="AE184" s="84"/>
      <c r="AF184" s="84"/>
      <c r="AG184" s="84"/>
      <c r="AH184" s="84"/>
      <c r="AI184" s="84"/>
      <c r="AJ184" s="84"/>
      <c r="AK184" s="84"/>
      <c r="AL184" s="84"/>
      <c r="AM184" s="84"/>
      <c r="AN184" s="84"/>
      <c r="AO184" s="84"/>
      <c r="AP184" s="84"/>
      <c r="AQ184" s="84"/>
      <c r="AR184" s="84"/>
      <c r="AS184" s="84"/>
      <c r="AT184" s="84"/>
      <c r="AU184" s="84"/>
      <c r="AV184" s="84"/>
      <c r="AW184" s="84"/>
      <c r="AX184" s="84"/>
      <c r="AY184" s="84"/>
      <c r="AZ184" s="84"/>
      <c r="BA184" s="84"/>
      <c r="BB184" s="84"/>
      <c r="BC184" s="84"/>
      <c r="BD184" s="84"/>
      <c r="BE184" s="84"/>
      <c r="BF184" s="84"/>
      <c r="BG184" s="84"/>
      <c r="BH184" s="84"/>
    </row>
    <row r="185" spans="1:60"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c r="AA185" s="84"/>
      <c r="AB185" s="84"/>
      <c r="AC185" s="84"/>
      <c r="AD185" s="84"/>
      <c r="AE185" s="84"/>
      <c r="AF185" s="84"/>
      <c r="AG185" s="84"/>
      <c r="AH185" s="84"/>
      <c r="AI185" s="84"/>
      <c r="AJ185" s="84"/>
      <c r="AK185" s="84"/>
      <c r="AL185" s="84"/>
      <c r="AM185" s="84"/>
      <c r="AN185" s="84"/>
      <c r="AO185" s="84"/>
      <c r="AP185" s="84"/>
      <c r="AQ185" s="84"/>
      <c r="AR185" s="84"/>
      <c r="AS185" s="84"/>
      <c r="AT185" s="84"/>
      <c r="AU185" s="84"/>
      <c r="AV185" s="84"/>
      <c r="AW185" s="84"/>
      <c r="AX185" s="84"/>
      <c r="AY185" s="84"/>
      <c r="AZ185" s="84"/>
      <c r="BA185" s="84"/>
      <c r="BB185" s="84"/>
      <c r="BC185" s="84"/>
      <c r="BD185" s="84"/>
      <c r="BE185" s="84"/>
      <c r="BF185" s="84"/>
      <c r="BG185" s="84"/>
      <c r="BH185" s="84"/>
    </row>
    <row r="186" spans="1:60"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c r="AA186" s="84"/>
      <c r="AB186" s="84"/>
      <c r="AC186" s="84"/>
      <c r="AD186" s="84"/>
      <c r="AE186" s="84"/>
      <c r="AF186" s="84"/>
      <c r="AG186" s="84"/>
      <c r="AH186" s="84"/>
      <c r="AI186" s="84"/>
      <c r="AJ186" s="84"/>
      <c r="AK186" s="84"/>
      <c r="AL186" s="84"/>
      <c r="AM186" s="84"/>
      <c r="AN186" s="84"/>
      <c r="AO186" s="84"/>
      <c r="AP186" s="84"/>
      <c r="AQ186" s="84"/>
      <c r="AR186" s="84"/>
      <c r="AS186" s="84"/>
      <c r="AT186" s="84"/>
      <c r="AU186" s="84"/>
      <c r="AV186" s="84"/>
      <c r="AW186" s="84"/>
      <c r="AX186" s="84"/>
      <c r="AY186" s="84"/>
      <c r="AZ186" s="84"/>
      <c r="BA186" s="84"/>
      <c r="BB186" s="84"/>
      <c r="BC186" s="84"/>
      <c r="BD186" s="84"/>
      <c r="BE186" s="84"/>
      <c r="BF186" s="84"/>
      <c r="BG186" s="84"/>
      <c r="BH186" s="84"/>
    </row>
    <row r="187" spans="1:60"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c r="AA187" s="84"/>
      <c r="AB187" s="84"/>
      <c r="AC187" s="84"/>
      <c r="AD187" s="84"/>
      <c r="AE187" s="84"/>
      <c r="AF187" s="84"/>
      <c r="AG187" s="84"/>
      <c r="AH187" s="84"/>
      <c r="AI187" s="84"/>
      <c r="AJ187" s="84"/>
      <c r="AK187" s="84"/>
      <c r="AL187" s="84"/>
      <c r="AM187" s="84"/>
      <c r="AN187" s="84"/>
      <c r="AO187" s="84"/>
      <c r="AP187" s="84"/>
      <c r="AQ187" s="84"/>
      <c r="AR187" s="84"/>
      <c r="AS187" s="84"/>
      <c r="AT187" s="84"/>
      <c r="AU187" s="84"/>
      <c r="AV187" s="84"/>
      <c r="AW187" s="84"/>
      <c r="AX187" s="84"/>
      <c r="AY187" s="84"/>
      <c r="AZ187" s="84"/>
      <c r="BA187" s="84"/>
      <c r="BB187" s="84"/>
      <c r="BC187" s="84"/>
      <c r="BD187" s="84"/>
      <c r="BE187" s="84"/>
      <c r="BF187" s="84"/>
      <c r="BG187" s="84"/>
      <c r="BH187" s="84"/>
    </row>
    <row r="188" spans="1:60"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c r="AA188" s="84"/>
      <c r="AB188" s="84"/>
      <c r="AC188" s="84"/>
      <c r="AD188" s="84"/>
      <c r="AE188" s="84"/>
      <c r="AF188" s="84"/>
      <c r="AG188" s="84"/>
      <c r="AH188" s="84"/>
      <c r="AI188" s="84"/>
      <c r="AJ188" s="84"/>
      <c r="AK188" s="84"/>
      <c r="AL188" s="84"/>
      <c r="AM188" s="84"/>
      <c r="AN188" s="84"/>
      <c r="AO188" s="84"/>
      <c r="AP188" s="84"/>
      <c r="AQ188" s="84"/>
      <c r="AR188" s="84"/>
      <c r="AS188" s="84"/>
      <c r="AT188" s="84"/>
      <c r="AU188" s="84"/>
      <c r="AV188" s="84"/>
      <c r="AW188" s="84"/>
      <c r="AX188" s="84"/>
      <c r="AY188" s="84"/>
      <c r="AZ188" s="84"/>
      <c r="BA188" s="84"/>
      <c r="BB188" s="84"/>
      <c r="BC188" s="84"/>
      <c r="BD188" s="84"/>
      <c r="BE188" s="84"/>
      <c r="BF188" s="84"/>
      <c r="BG188" s="84"/>
      <c r="BH188" s="84"/>
    </row>
    <row r="189" spans="1:60"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c r="AA189" s="84"/>
      <c r="AB189" s="84"/>
      <c r="AC189" s="84"/>
      <c r="AD189" s="84"/>
      <c r="AE189" s="84"/>
      <c r="AF189" s="84"/>
      <c r="AG189" s="84"/>
      <c r="AH189" s="84"/>
      <c r="AI189" s="84"/>
      <c r="AJ189" s="84"/>
      <c r="AK189" s="84"/>
      <c r="AL189" s="84"/>
      <c r="AM189" s="84"/>
      <c r="AN189" s="84"/>
      <c r="AO189" s="84"/>
      <c r="AP189" s="84"/>
      <c r="AQ189" s="84"/>
      <c r="AR189" s="84"/>
      <c r="AS189" s="84"/>
      <c r="AT189" s="84"/>
      <c r="AU189" s="84"/>
      <c r="AV189" s="84"/>
      <c r="AW189" s="84"/>
      <c r="AX189" s="84"/>
      <c r="AY189" s="84"/>
      <c r="AZ189" s="84"/>
      <c r="BA189" s="84"/>
      <c r="BB189" s="84"/>
      <c r="BC189" s="84"/>
      <c r="BD189" s="84"/>
      <c r="BE189" s="84"/>
      <c r="BF189" s="84"/>
      <c r="BG189" s="84"/>
      <c r="BH189" s="84"/>
    </row>
    <row r="190" spans="1:60"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c r="AA190" s="84"/>
      <c r="AB190" s="84"/>
      <c r="AC190" s="84"/>
      <c r="AD190" s="84"/>
      <c r="AE190" s="84"/>
      <c r="AF190" s="84"/>
      <c r="AG190" s="84"/>
      <c r="AH190" s="84"/>
      <c r="AI190" s="84"/>
      <c r="AJ190" s="84"/>
      <c r="AK190" s="84"/>
      <c r="AL190" s="84"/>
      <c r="AM190" s="84"/>
      <c r="AN190" s="84"/>
      <c r="AO190" s="84"/>
      <c r="AP190" s="84"/>
      <c r="AQ190" s="84"/>
      <c r="AR190" s="84"/>
      <c r="AS190" s="84"/>
      <c r="AT190" s="84"/>
      <c r="AU190" s="84"/>
      <c r="AV190" s="84"/>
      <c r="AW190" s="84"/>
      <c r="AX190" s="84"/>
      <c r="AY190" s="84"/>
      <c r="AZ190" s="84"/>
      <c r="BA190" s="84"/>
      <c r="BB190" s="84"/>
      <c r="BC190" s="84"/>
      <c r="BD190" s="84"/>
      <c r="BE190" s="84"/>
      <c r="BF190" s="84"/>
      <c r="BG190" s="84"/>
      <c r="BH190" s="84"/>
    </row>
    <row r="191" spans="1:60" x14ac:dyDescent="0.25">
      <c r="A191" s="84"/>
      <c r="J191" s="84"/>
      <c r="K191" s="84"/>
      <c r="L191" s="84"/>
      <c r="M191" s="84"/>
      <c r="N191" s="84"/>
      <c r="O191" s="84"/>
      <c r="P191" s="84"/>
      <c r="Q191" s="84"/>
      <c r="R191" s="84"/>
      <c r="S191" s="84"/>
      <c r="T191" s="84"/>
      <c r="U191" s="84"/>
      <c r="V191" s="84"/>
      <c r="W191" s="84"/>
      <c r="X191" s="84"/>
      <c r="Y191" s="84"/>
      <c r="Z191" s="84"/>
      <c r="AA191" s="84"/>
      <c r="AB191" s="84"/>
      <c r="AC191" s="84"/>
      <c r="AD191" s="84"/>
      <c r="AE191" s="84"/>
      <c r="AF191" s="84"/>
      <c r="AG191" s="84"/>
      <c r="AH191" s="84"/>
      <c r="AI191" s="84"/>
      <c r="AJ191" s="84"/>
      <c r="AK191" s="84"/>
      <c r="AL191" s="84"/>
      <c r="AM191" s="84"/>
      <c r="AN191" s="84"/>
      <c r="AO191" s="84"/>
      <c r="AP191" s="84"/>
      <c r="AQ191" s="84"/>
      <c r="AR191" s="84"/>
      <c r="AS191" s="84"/>
      <c r="AT191" s="84"/>
      <c r="AU191" s="84"/>
      <c r="AV191" s="84"/>
      <c r="AW191" s="84"/>
      <c r="AX191" s="84"/>
      <c r="AY191" s="84"/>
      <c r="AZ191" s="84"/>
      <c r="BA191" s="84"/>
      <c r="BB191" s="84"/>
      <c r="BC191" s="84"/>
      <c r="BD191" s="84"/>
      <c r="BE191" s="84"/>
      <c r="BF191" s="84"/>
      <c r="BG191" s="84"/>
      <c r="BH191" s="84"/>
    </row>
    <row r="192" spans="1:60" x14ac:dyDescent="0.25">
      <c r="A192" s="84"/>
      <c r="J192" s="84"/>
      <c r="K192" s="84"/>
      <c r="L192" s="84"/>
      <c r="M192" s="84"/>
      <c r="N192" s="84"/>
      <c r="O192" s="84"/>
      <c r="P192" s="84"/>
      <c r="Q192" s="84"/>
      <c r="R192" s="84"/>
      <c r="S192" s="84"/>
      <c r="T192" s="84"/>
      <c r="U192" s="84"/>
      <c r="V192" s="84"/>
      <c r="W192" s="84"/>
      <c r="X192" s="84"/>
      <c r="Y192" s="84"/>
      <c r="Z192" s="84"/>
      <c r="AA192" s="84"/>
      <c r="AB192" s="84"/>
      <c r="AC192" s="84"/>
      <c r="AD192" s="84"/>
      <c r="AE192" s="84"/>
      <c r="AF192" s="84"/>
      <c r="AG192" s="84"/>
      <c r="AH192" s="84"/>
      <c r="AI192" s="84"/>
      <c r="AJ192" s="84"/>
      <c r="AK192" s="84"/>
      <c r="AL192" s="84"/>
      <c r="AM192" s="84"/>
      <c r="AN192" s="84"/>
      <c r="AO192" s="84"/>
      <c r="AP192" s="84"/>
      <c r="AQ192" s="84"/>
      <c r="AR192" s="84"/>
      <c r="AS192" s="84"/>
      <c r="AT192" s="84"/>
      <c r="AU192" s="84"/>
      <c r="AV192" s="84"/>
      <c r="AW192" s="84"/>
      <c r="AX192" s="84"/>
      <c r="AY192" s="84"/>
      <c r="AZ192" s="84"/>
      <c r="BA192" s="84"/>
      <c r="BB192" s="84"/>
      <c r="BC192" s="84"/>
      <c r="BD192" s="84"/>
      <c r="BE192" s="84"/>
      <c r="BF192" s="84"/>
      <c r="BG192" s="84"/>
      <c r="BH192" s="84"/>
    </row>
    <row r="193" spans="1:60" x14ac:dyDescent="0.25">
      <c r="A193" s="84"/>
      <c r="J193" s="84"/>
      <c r="K193" s="84"/>
      <c r="L193" s="84"/>
      <c r="M193" s="84"/>
      <c r="N193" s="84"/>
      <c r="O193" s="84"/>
      <c r="P193" s="84"/>
      <c r="Q193" s="84"/>
      <c r="R193" s="84"/>
      <c r="S193" s="84"/>
      <c r="T193" s="84"/>
      <c r="U193" s="84"/>
      <c r="V193" s="84"/>
      <c r="W193" s="84"/>
      <c r="X193" s="84"/>
      <c r="Y193" s="84"/>
      <c r="Z193" s="84"/>
      <c r="AA193" s="84"/>
      <c r="AB193" s="84"/>
      <c r="AC193" s="84"/>
      <c r="AD193" s="84"/>
      <c r="AE193" s="84"/>
      <c r="AF193" s="84"/>
      <c r="AG193" s="84"/>
      <c r="AH193" s="84"/>
      <c r="AI193" s="84"/>
      <c r="AJ193" s="84"/>
      <c r="AK193" s="84"/>
      <c r="AL193" s="84"/>
      <c r="AM193" s="84"/>
      <c r="AN193" s="84"/>
      <c r="AO193" s="84"/>
      <c r="AP193" s="84"/>
      <c r="AQ193" s="84"/>
      <c r="AR193" s="84"/>
      <c r="AS193" s="84"/>
      <c r="AT193" s="84"/>
      <c r="AU193" s="84"/>
      <c r="AV193" s="84"/>
      <c r="AW193" s="84"/>
      <c r="AX193" s="84"/>
      <c r="AY193" s="84"/>
      <c r="AZ193" s="84"/>
      <c r="BA193" s="84"/>
      <c r="BB193" s="84"/>
      <c r="BC193" s="84"/>
      <c r="BD193" s="84"/>
      <c r="BE193" s="84"/>
      <c r="BF193" s="84"/>
      <c r="BG193" s="84"/>
      <c r="BH193" s="84"/>
    </row>
    <row r="194" spans="1:60" x14ac:dyDescent="0.25">
      <c r="A194" s="84"/>
      <c r="J194" s="84"/>
      <c r="K194" s="84"/>
      <c r="L194" s="84"/>
      <c r="M194" s="84"/>
      <c r="N194" s="84"/>
      <c r="O194" s="84"/>
      <c r="P194" s="84"/>
      <c r="Q194" s="84"/>
      <c r="R194" s="84"/>
      <c r="S194" s="84"/>
      <c r="T194" s="84"/>
      <c r="U194" s="84"/>
      <c r="V194" s="84"/>
      <c r="W194" s="84"/>
      <c r="X194" s="84"/>
      <c r="Y194" s="84"/>
      <c r="Z194" s="84"/>
      <c r="AA194" s="84"/>
      <c r="AB194" s="84"/>
      <c r="AC194" s="84"/>
      <c r="AD194" s="84"/>
      <c r="AE194" s="84"/>
      <c r="AF194" s="84"/>
      <c r="AG194" s="84"/>
      <c r="AH194" s="84"/>
      <c r="AI194" s="84"/>
      <c r="AJ194" s="84"/>
      <c r="AK194" s="84"/>
      <c r="AL194" s="84"/>
      <c r="AM194" s="84"/>
      <c r="AN194" s="84"/>
      <c r="AO194" s="84"/>
      <c r="AP194" s="84"/>
      <c r="AQ194" s="84"/>
      <c r="AR194" s="84"/>
      <c r="AS194" s="84"/>
      <c r="AT194" s="84"/>
      <c r="AU194" s="84"/>
      <c r="AV194" s="84"/>
      <c r="AW194" s="84"/>
      <c r="AX194" s="84"/>
      <c r="AY194" s="84"/>
      <c r="AZ194" s="84"/>
      <c r="BA194" s="84"/>
      <c r="BB194" s="84"/>
      <c r="BC194" s="84"/>
      <c r="BD194" s="84"/>
      <c r="BE194" s="84"/>
      <c r="BF194" s="84"/>
      <c r="BG194" s="84"/>
      <c r="BH194" s="84"/>
    </row>
    <row r="195" spans="1:60" x14ac:dyDescent="0.25">
      <c r="A195" s="84"/>
      <c r="J195" s="84"/>
      <c r="K195" s="84"/>
      <c r="L195" s="84"/>
      <c r="M195" s="84"/>
      <c r="N195" s="84"/>
      <c r="O195" s="84"/>
      <c r="P195" s="84"/>
      <c r="Q195" s="84"/>
      <c r="R195" s="84"/>
      <c r="S195" s="84"/>
      <c r="T195" s="84"/>
      <c r="U195" s="84"/>
      <c r="V195" s="84"/>
      <c r="W195" s="84"/>
      <c r="X195" s="84"/>
      <c r="Y195" s="84"/>
      <c r="Z195" s="84"/>
      <c r="AA195" s="84"/>
      <c r="AB195" s="84"/>
      <c r="AC195" s="84"/>
      <c r="AD195" s="84"/>
      <c r="AE195" s="84"/>
      <c r="AF195" s="84"/>
      <c r="AG195" s="84"/>
      <c r="AH195" s="84"/>
      <c r="AI195" s="84"/>
      <c r="AJ195" s="84"/>
      <c r="AK195" s="84"/>
      <c r="AL195" s="84"/>
      <c r="AM195" s="84"/>
      <c r="AN195" s="84"/>
      <c r="AO195" s="84"/>
      <c r="AP195" s="84"/>
      <c r="AQ195" s="84"/>
      <c r="AR195" s="84"/>
      <c r="AS195" s="84"/>
      <c r="AT195" s="84"/>
      <c r="AU195" s="84"/>
      <c r="AV195" s="84"/>
      <c r="AW195" s="84"/>
      <c r="AX195" s="84"/>
      <c r="AY195" s="84"/>
      <c r="AZ195" s="84"/>
      <c r="BA195" s="84"/>
      <c r="BB195" s="84"/>
      <c r="BC195" s="84"/>
      <c r="BD195" s="84"/>
      <c r="BE195" s="84"/>
      <c r="BF195" s="84"/>
      <c r="BG195" s="84"/>
      <c r="BH195" s="84"/>
    </row>
    <row r="196" spans="1:60" x14ac:dyDescent="0.25">
      <c r="A196" s="84"/>
      <c r="J196" s="84"/>
      <c r="K196" s="84"/>
      <c r="L196" s="84"/>
      <c r="M196" s="84"/>
      <c r="N196" s="84"/>
      <c r="O196" s="84"/>
      <c r="P196" s="84"/>
      <c r="Q196" s="84"/>
      <c r="R196" s="84"/>
      <c r="S196" s="84"/>
      <c r="T196" s="84"/>
      <c r="U196" s="84"/>
      <c r="V196" s="84"/>
      <c r="W196" s="84"/>
      <c r="X196" s="84"/>
      <c r="Y196" s="84"/>
      <c r="Z196" s="84"/>
      <c r="AA196" s="84"/>
      <c r="AB196" s="84"/>
      <c r="AC196" s="84"/>
      <c r="AD196" s="84"/>
      <c r="AE196" s="84"/>
      <c r="AF196" s="84"/>
      <c r="AG196" s="84"/>
      <c r="AH196" s="84"/>
      <c r="AI196" s="84"/>
      <c r="AJ196" s="84"/>
      <c r="AK196" s="84"/>
      <c r="AL196" s="84"/>
      <c r="AM196" s="84"/>
      <c r="AN196" s="84"/>
      <c r="AO196" s="84"/>
      <c r="AP196" s="84"/>
      <c r="AQ196" s="84"/>
      <c r="AR196" s="84"/>
      <c r="AS196" s="84"/>
      <c r="AT196" s="84"/>
      <c r="AU196" s="84"/>
      <c r="AV196" s="84"/>
      <c r="AW196" s="84"/>
      <c r="AX196" s="84"/>
      <c r="AY196" s="84"/>
      <c r="AZ196" s="84"/>
      <c r="BA196" s="84"/>
      <c r="BB196" s="84"/>
      <c r="BC196" s="84"/>
      <c r="BD196" s="84"/>
      <c r="BE196" s="84"/>
      <c r="BF196" s="84"/>
      <c r="BG196" s="84"/>
      <c r="BH196" s="84"/>
    </row>
    <row r="197" spans="1:60" x14ac:dyDescent="0.25">
      <c r="A197" s="84"/>
      <c r="J197" s="84"/>
      <c r="K197" s="84"/>
      <c r="L197" s="84"/>
      <c r="M197" s="84"/>
      <c r="N197" s="84"/>
      <c r="O197" s="84"/>
      <c r="P197" s="84"/>
      <c r="Q197" s="84"/>
      <c r="R197" s="84"/>
      <c r="S197" s="84"/>
      <c r="T197" s="84"/>
      <c r="U197" s="84"/>
      <c r="V197" s="84"/>
      <c r="W197" s="84"/>
      <c r="X197" s="84"/>
      <c r="Y197" s="84"/>
      <c r="Z197" s="84"/>
      <c r="AA197" s="84"/>
      <c r="AB197" s="84"/>
      <c r="AC197" s="84"/>
      <c r="AD197" s="84"/>
      <c r="AE197" s="84"/>
      <c r="AF197" s="84"/>
      <c r="AG197" s="84"/>
      <c r="AH197" s="84"/>
      <c r="AI197" s="84"/>
      <c r="AJ197" s="84"/>
      <c r="AK197" s="84"/>
      <c r="AL197" s="84"/>
      <c r="AM197" s="84"/>
      <c r="AN197" s="84"/>
      <c r="AO197" s="84"/>
      <c r="AP197" s="84"/>
      <c r="AQ197" s="84"/>
      <c r="AR197" s="84"/>
      <c r="AS197" s="84"/>
      <c r="AT197" s="84"/>
      <c r="AU197" s="84"/>
      <c r="AV197" s="84"/>
      <c r="AW197" s="84"/>
      <c r="AX197" s="84"/>
      <c r="AY197" s="84"/>
      <c r="AZ197" s="84"/>
      <c r="BA197" s="84"/>
      <c r="BB197" s="84"/>
      <c r="BC197" s="84"/>
      <c r="BD197" s="84"/>
      <c r="BE197" s="84"/>
      <c r="BF197" s="84"/>
      <c r="BG197" s="84"/>
      <c r="BH197" s="84"/>
    </row>
    <row r="198" spans="1:60" x14ac:dyDescent="0.25">
      <c r="A198" s="84"/>
      <c r="J198" s="84"/>
      <c r="K198" s="84"/>
      <c r="L198" s="84"/>
      <c r="M198" s="84"/>
      <c r="N198" s="84"/>
      <c r="O198" s="84"/>
      <c r="P198" s="84"/>
      <c r="Q198" s="84"/>
      <c r="R198" s="84"/>
      <c r="S198" s="84"/>
      <c r="T198" s="84"/>
      <c r="U198" s="84"/>
      <c r="V198" s="84"/>
      <c r="W198" s="84"/>
      <c r="X198" s="84"/>
      <c r="Y198" s="84"/>
      <c r="Z198" s="84"/>
      <c r="AA198" s="84"/>
      <c r="AB198" s="84"/>
      <c r="AC198" s="84"/>
      <c r="AD198" s="84"/>
      <c r="AE198" s="84"/>
      <c r="AF198" s="84"/>
      <c r="AG198" s="84"/>
      <c r="AH198" s="84"/>
      <c r="AI198" s="84"/>
      <c r="AJ198" s="84"/>
      <c r="AK198" s="84"/>
      <c r="AL198" s="84"/>
      <c r="AM198" s="84"/>
      <c r="AN198" s="84"/>
      <c r="AO198" s="84"/>
      <c r="AP198" s="84"/>
      <c r="AQ198" s="84"/>
      <c r="AR198" s="84"/>
      <c r="AS198" s="84"/>
      <c r="AT198" s="84"/>
      <c r="AU198" s="84"/>
      <c r="AV198" s="84"/>
      <c r="AW198" s="84"/>
      <c r="AX198" s="84"/>
      <c r="AY198" s="84"/>
      <c r="AZ198" s="84"/>
      <c r="BA198" s="84"/>
      <c r="BB198" s="84"/>
      <c r="BC198" s="84"/>
      <c r="BD198" s="84"/>
      <c r="BE198" s="84"/>
      <c r="BF198" s="84"/>
      <c r="BG198" s="84"/>
      <c r="BH198" s="84"/>
    </row>
    <row r="199" spans="1:60" x14ac:dyDescent="0.25">
      <c r="A199" s="84"/>
      <c r="J199" s="84"/>
      <c r="K199" s="84"/>
      <c r="L199" s="84"/>
      <c r="M199" s="84"/>
      <c r="N199" s="84"/>
      <c r="O199" s="84"/>
      <c r="P199" s="84"/>
      <c r="Q199" s="84"/>
      <c r="R199" s="84"/>
      <c r="S199" s="84"/>
      <c r="T199" s="84"/>
      <c r="U199" s="84"/>
      <c r="V199" s="84"/>
      <c r="W199" s="84"/>
      <c r="X199" s="84"/>
      <c r="Y199" s="84"/>
      <c r="Z199" s="84"/>
      <c r="AA199" s="84"/>
      <c r="AB199" s="84"/>
      <c r="AC199" s="84"/>
      <c r="AD199" s="84"/>
      <c r="AE199" s="84"/>
      <c r="AF199" s="84"/>
      <c r="AG199" s="84"/>
      <c r="AH199" s="84"/>
      <c r="AI199" s="84"/>
      <c r="AJ199" s="84"/>
      <c r="AK199" s="84"/>
      <c r="AL199" s="84"/>
      <c r="AM199" s="84"/>
      <c r="AN199" s="84"/>
      <c r="AO199" s="84"/>
      <c r="AP199" s="84"/>
      <c r="AQ199" s="84"/>
      <c r="AR199" s="84"/>
      <c r="AS199" s="84"/>
      <c r="AT199" s="84"/>
      <c r="AU199" s="84"/>
      <c r="AV199" s="84"/>
      <c r="AW199" s="84"/>
      <c r="AX199" s="84"/>
      <c r="AY199" s="84"/>
      <c r="AZ199" s="84"/>
      <c r="BA199" s="84"/>
      <c r="BB199" s="84"/>
      <c r="BC199" s="84"/>
      <c r="BD199" s="84"/>
      <c r="BE199" s="84"/>
      <c r="BF199" s="84"/>
      <c r="BG199" s="84"/>
      <c r="BH199" s="84"/>
    </row>
    <row r="200" spans="1:60" x14ac:dyDescent="0.25">
      <c r="A200" s="84"/>
      <c r="J200" s="84"/>
      <c r="K200" s="84"/>
      <c r="L200" s="84"/>
      <c r="M200" s="84"/>
      <c r="N200" s="84"/>
      <c r="O200" s="84"/>
      <c r="P200" s="84"/>
      <c r="Q200" s="84"/>
      <c r="R200" s="84"/>
      <c r="S200" s="84"/>
      <c r="T200" s="84"/>
      <c r="U200" s="84"/>
      <c r="V200" s="84"/>
      <c r="W200" s="84"/>
      <c r="X200" s="84"/>
      <c r="Y200" s="84"/>
      <c r="Z200" s="84"/>
      <c r="AA200" s="84"/>
      <c r="AB200" s="84"/>
      <c r="AC200" s="84"/>
      <c r="AD200" s="84"/>
      <c r="AE200" s="84"/>
      <c r="AF200" s="84"/>
      <c r="AG200" s="84"/>
      <c r="AH200" s="84"/>
      <c r="AI200" s="84"/>
      <c r="AJ200" s="84"/>
      <c r="AK200" s="84"/>
      <c r="AL200" s="84"/>
      <c r="AM200" s="84"/>
      <c r="AN200" s="84"/>
      <c r="AO200" s="84"/>
      <c r="AP200" s="84"/>
      <c r="AQ200" s="84"/>
      <c r="AR200" s="84"/>
      <c r="AS200" s="84"/>
      <c r="AT200" s="84"/>
      <c r="AU200" s="84"/>
      <c r="AV200" s="84"/>
      <c r="AW200" s="84"/>
      <c r="AX200" s="84"/>
      <c r="AY200" s="84"/>
      <c r="AZ200" s="84"/>
      <c r="BA200" s="84"/>
      <c r="BB200" s="84"/>
      <c r="BC200" s="84"/>
      <c r="BD200" s="84"/>
      <c r="BE200" s="84"/>
      <c r="BF200" s="84"/>
      <c r="BG200" s="84"/>
      <c r="BH200" s="84"/>
    </row>
    <row r="201" spans="1:60" x14ac:dyDescent="0.25">
      <c r="A201" s="84"/>
      <c r="J201" s="84"/>
      <c r="K201" s="84"/>
      <c r="L201" s="84"/>
      <c r="M201" s="84"/>
      <c r="N201" s="84"/>
      <c r="O201" s="84"/>
      <c r="P201" s="84"/>
      <c r="Q201" s="84"/>
      <c r="R201" s="84"/>
      <c r="S201" s="84"/>
      <c r="T201" s="84"/>
      <c r="U201" s="84"/>
      <c r="V201" s="84"/>
      <c r="W201" s="84"/>
      <c r="X201" s="84"/>
      <c r="Y201" s="84"/>
      <c r="Z201" s="84"/>
      <c r="AA201" s="84"/>
      <c r="AB201" s="84"/>
      <c r="AC201" s="84"/>
      <c r="AD201" s="84"/>
      <c r="AE201" s="84"/>
      <c r="AF201" s="84"/>
      <c r="AG201" s="84"/>
      <c r="AH201" s="84"/>
      <c r="AI201" s="84"/>
      <c r="AJ201" s="84"/>
      <c r="AK201" s="84"/>
      <c r="AL201" s="84"/>
      <c r="AM201" s="84"/>
      <c r="AN201" s="84"/>
      <c r="AO201" s="84"/>
      <c r="AP201" s="84"/>
      <c r="AQ201" s="84"/>
      <c r="AR201" s="84"/>
      <c r="AS201" s="84"/>
      <c r="AT201" s="84"/>
      <c r="AU201" s="84"/>
      <c r="AV201" s="84"/>
      <c r="AW201" s="84"/>
      <c r="AX201" s="84"/>
      <c r="AY201" s="84"/>
      <c r="AZ201" s="84"/>
      <c r="BA201" s="84"/>
      <c r="BB201" s="84"/>
      <c r="BC201" s="84"/>
      <c r="BD201" s="84"/>
      <c r="BE201" s="84"/>
      <c r="BF201" s="84"/>
      <c r="BG201" s="84"/>
      <c r="BH201" s="84"/>
    </row>
    <row r="202" spans="1:60" x14ac:dyDescent="0.25">
      <c r="A202" s="84"/>
      <c r="J202" s="84"/>
      <c r="K202" s="84"/>
      <c r="L202" s="84"/>
      <c r="M202" s="84"/>
      <c r="N202" s="84"/>
      <c r="O202" s="84"/>
      <c r="P202" s="84"/>
      <c r="Q202" s="84"/>
      <c r="R202" s="84"/>
      <c r="S202" s="84"/>
      <c r="T202" s="84"/>
      <c r="U202" s="84"/>
      <c r="V202" s="84"/>
      <c r="W202" s="84"/>
      <c r="X202" s="84"/>
      <c r="Y202" s="84"/>
      <c r="Z202" s="84"/>
      <c r="AA202" s="84"/>
      <c r="AB202" s="84"/>
      <c r="AC202" s="84"/>
      <c r="AD202" s="84"/>
      <c r="AE202" s="84"/>
      <c r="AF202" s="84"/>
      <c r="AG202" s="84"/>
      <c r="AH202" s="84"/>
      <c r="AI202" s="84"/>
      <c r="AJ202" s="84"/>
      <c r="AK202" s="84"/>
      <c r="AL202" s="84"/>
      <c r="AM202" s="84"/>
      <c r="AN202" s="84"/>
      <c r="AO202" s="84"/>
      <c r="AP202" s="84"/>
      <c r="AQ202" s="84"/>
      <c r="AR202" s="84"/>
      <c r="AS202" s="84"/>
      <c r="AT202" s="84"/>
      <c r="AU202" s="84"/>
      <c r="AV202" s="84"/>
      <c r="AW202" s="84"/>
      <c r="AX202" s="84"/>
      <c r="AY202" s="84"/>
      <c r="AZ202" s="84"/>
      <c r="BA202" s="84"/>
      <c r="BB202" s="84"/>
      <c r="BC202" s="84"/>
      <c r="BD202" s="84"/>
      <c r="BE202" s="84"/>
      <c r="BF202" s="84"/>
      <c r="BG202" s="84"/>
      <c r="BH202" s="84"/>
    </row>
    <row r="203" spans="1:60" x14ac:dyDescent="0.25">
      <c r="A203" s="84"/>
      <c r="J203" s="84"/>
      <c r="K203" s="84"/>
      <c r="L203" s="84"/>
      <c r="M203" s="84"/>
      <c r="N203" s="84"/>
      <c r="O203" s="84"/>
      <c r="P203" s="84"/>
      <c r="Q203" s="84"/>
      <c r="R203" s="84"/>
      <c r="S203" s="84"/>
      <c r="T203" s="84"/>
      <c r="U203" s="84"/>
      <c r="V203" s="84"/>
      <c r="W203" s="84"/>
      <c r="X203" s="84"/>
      <c r="Y203" s="84"/>
      <c r="Z203" s="84"/>
      <c r="AA203" s="84"/>
      <c r="AB203" s="84"/>
      <c r="AC203" s="84"/>
      <c r="AD203" s="84"/>
      <c r="AE203" s="84"/>
      <c r="AF203" s="84"/>
      <c r="AG203" s="84"/>
      <c r="AH203" s="84"/>
      <c r="AI203" s="84"/>
      <c r="AJ203" s="84"/>
      <c r="AK203" s="84"/>
      <c r="AL203" s="84"/>
      <c r="AM203" s="84"/>
      <c r="AN203" s="84"/>
      <c r="AO203" s="84"/>
      <c r="AP203" s="84"/>
      <c r="AQ203" s="84"/>
      <c r="AR203" s="84"/>
      <c r="AS203" s="84"/>
      <c r="AT203" s="84"/>
      <c r="AU203" s="84"/>
      <c r="AV203" s="84"/>
      <c r="AW203" s="84"/>
      <c r="AX203" s="84"/>
      <c r="AY203" s="84"/>
      <c r="AZ203" s="84"/>
      <c r="BA203" s="84"/>
      <c r="BB203" s="84"/>
      <c r="BC203" s="84"/>
      <c r="BD203" s="84"/>
      <c r="BE203" s="84"/>
      <c r="BF203" s="84"/>
      <c r="BG203" s="84"/>
      <c r="BH203" s="84"/>
    </row>
    <row r="204" spans="1:60" x14ac:dyDescent="0.25">
      <c r="A204" s="84"/>
      <c r="J204" s="84"/>
      <c r="K204" s="84"/>
      <c r="L204" s="84"/>
      <c r="M204" s="84"/>
      <c r="N204" s="84"/>
      <c r="O204" s="84"/>
      <c r="P204" s="84"/>
      <c r="Q204" s="84"/>
      <c r="R204" s="84"/>
      <c r="S204" s="84"/>
      <c r="T204" s="84"/>
      <c r="U204" s="84"/>
      <c r="V204" s="84"/>
      <c r="W204" s="84"/>
      <c r="X204" s="84"/>
      <c r="Y204" s="84"/>
      <c r="Z204" s="84"/>
      <c r="AA204" s="84"/>
      <c r="AB204" s="84"/>
      <c r="AC204" s="84"/>
      <c r="AD204" s="84"/>
      <c r="AE204" s="84"/>
      <c r="AF204" s="84"/>
      <c r="AG204" s="84"/>
      <c r="AH204" s="84"/>
      <c r="AI204" s="84"/>
      <c r="AJ204" s="84"/>
      <c r="AK204" s="84"/>
      <c r="AL204" s="84"/>
      <c r="AM204" s="84"/>
      <c r="AN204" s="84"/>
      <c r="AO204" s="84"/>
      <c r="AP204" s="84"/>
      <c r="AQ204" s="84"/>
      <c r="AR204" s="84"/>
      <c r="AS204" s="84"/>
      <c r="AT204" s="84"/>
      <c r="AU204" s="84"/>
      <c r="AV204" s="84"/>
      <c r="AW204" s="84"/>
      <c r="AX204" s="84"/>
      <c r="AY204" s="84"/>
      <c r="AZ204" s="84"/>
      <c r="BA204" s="84"/>
      <c r="BB204" s="84"/>
      <c r="BC204" s="84"/>
      <c r="BD204" s="84"/>
      <c r="BE204" s="84"/>
      <c r="BF204" s="84"/>
      <c r="BG204" s="84"/>
      <c r="BH204" s="84"/>
    </row>
    <row r="205" spans="1:60" x14ac:dyDescent="0.25">
      <c r="A205" s="84"/>
      <c r="J205" s="84"/>
      <c r="K205" s="84"/>
      <c r="L205" s="84"/>
      <c r="M205" s="84"/>
      <c r="N205" s="84"/>
      <c r="O205" s="84"/>
      <c r="P205" s="84"/>
      <c r="Q205" s="84"/>
      <c r="R205" s="84"/>
      <c r="S205" s="84"/>
      <c r="T205" s="84"/>
      <c r="U205" s="84"/>
      <c r="V205" s="84"/>
      <c r="W205" s="84"/>
      <c r="X205" s="84"/>
      <c r="Y205" s="84"/>
      <c r="Z205" s="84"/>
      <c r="AA205" s="84"/>
      <c r="AB205" s="84"/>
      <c r="AC205" s="84"/>
      <c r="AD205" s="84"/>
      <c r="AE205" s="84"/>
      <c r="AF205" s="84"/>
      <c r="AG205" s="84"/>
      <c r="AH205" s="84"/>
      <c r="AI205" s="84"/>
      <c r="AJ205" s="84"/>
      <c r="AK205" s="84"/>
      <c r="AL205" s="84"/>
      <c r="AM205" s="84"/>
      <c r="AN205" s="84"/>
      <c r="AO205" s="84"/>
      <c r="AP205" s="84"/>
      <c r="AQ205" s="84"/>
      <c r="AR205" s="84"/>
      <c r="AS205" s="84"/>
      <c r="AT205" s="84"/>
      <c r="AU205" s="84"/>
      <c r="AV205" s="84"/>
      <c r="AW205" s="84"/>
      <c r="AX205" s="84"/>
      <c r="AY205" s="84"/>
      <c r="AZ205" s="84"/>
      <c r="BA205" s="84"/>
      <c r="BB205" s="84"/>
      <c r="BC205" s="84"/>
      <c r="BD205" s="84"/>
      <c r="BE205" s="84"/>
      <c r="BF205" s="84"/>
      <c r="BG205" s="84"/>
      <c r="BH205" s="84"/>
    </row>
    <row r="206" spans="1:60" x14ac:dyDescent="0.25">
      <c r="A206" s="84"/>
      <c r="J206" s="84"/>
      <c r="K206" s="84"/>
      <c r="L206" s="84"/>
      <c r="M206" s="84"/>
      <c r="N206" s="84"/>
      <c r="O206" s="84"/>
      <c r="P206" s="84"/>
      <c r="Q206" s="84"/>
      <c r="R206" s="84"/>
      <c r="S206" s="84"/>
      <c r="T206" s="84"/>
      <c r="U206" s="84"/>
      <c r="V206" s="84"/>
      <c r="W206" s="84"/>
      <c r="X206" s="84"/>
      <c r="Y206" s="84"/>
      <c r="Z206" s="84"/>
      <c r="AA206" s="84"/>
      <c r="AB206" s="84"/>
      <c r="AC206" s="84"/>
      <c r="AD206" s="84"/>
      <c r="AE206" s="84"/>
      <c r="AF206" s="84"/>
      <c r="AG206" s="84"/>
      <c r="AH206" s="84"/>
      <c r="AI206" s="84"/>
      <c r="AJ206" s="84"/>
      <c r="AK206" s="84"/>
      <c r="AL206" s="84"/>
      <c r="AM206" s="84"/>
      <c r="AN206" s="84"/>
      <c r="AO206" s="84"/>
      <c r="AP206" s="84"/>
      <c r="AQ206" s="84"/>
      <c r="AR206" s="84"/>
      <c r="AS206" s="84"/>
      <c r="AT206" s="84"/>
      <c r="AU206" s="84"/>
      <c r="AV206" s="84"/>
      <c r="AW206" s="84"/>
      <c r="AX206" s="84"/>
      <c r="AY206" s="84"/>
      <c r="AZ206" s="84"/>
      <c r="BA206" s="84"/>
      <c r="BB206" s="84"/>
      <c r="BC206" s="84"/>
      <c r="BD206" s="84"/>
      <c r="BE206" s="84"/>
      <c r="BF206" s="84"/>
      <c r="BG206" s="84"/>
      <c r="BH206" s="84"/>
    </row>
    <row r="207" spans="1:60" x14ac:dyDescent="0.25">
      <c r="A207" s="84"/>
      <c r="J207" s="84"/>
      <c r="K207" s="84"/>
      <c r="L207" s="84"/>
      <c r="M207" s="84"/>
      <c r="N207" s="84"/>
      <c r="O207" s="84"/>
      <c r="P207" s="84"/>
      <c r="Q207" s="84"/>
      <c r="R207" s="84"/>
      <c r="S207" s="84"/>
      <c r="T207" s="84"/>
      <c r="U207" s="84"/>
      <c r="V207" s="84"/>
      <c r="W207" s="84"/>
      <c r="X207" s="84"/>
      <c r="Y207" s="84"/>
      <c r="Z207" s="84"/>
      <c r="AA207" s="84"/>
      <c r="AB207" s="84"/>
      <c r="AC207" s="84"/>
      <c r="AD207" s="84"/>
      <c r="AE207" s="84"/>
      <c r="AF207" s="84"/>
      <c r="AG207" s="84"/>
      <c r="AH207" s="84"/>
      <c r="AI207" s="84"/>
      <c r="AJ207" s="84"/>
      <c r="AK207" s="84"/>
      <c r="AL207" s="84"/>
      <c r="AM207" s="84"/>
      <c r="AN207" s="84"/>
      <c r="AO207" s="84"/>
      <c r="AP207" s="84"/>
      <c r="AQ207" s="84"/>
      <c r="AR207" s="84"/>
      <c r="AS207" s="84"/>
      <c r="AT207" s="84"/>
      <c r="AU207" s="84"/>
      <c r="AV207" s="84"/>
      <c r="AW207" s="84"/>
      <c r="AX207" s="84"/>
      <c r="AY207" s="84"/>
      <c r="AZ207" s="84"/>
      <c r="BA207" s="84"/>
      <c r="BB207" s="84"/>
      <c r="BC207" s="84"/>
      <c r="BD207" s="84"/>
      <c r="BE207" s="84"/>
      <c r="BF207" s="84"/>
      <c r="BG207" s="84"/>
      <c r="BH207" s="84"/>
    </row>
    <row r="208" spans="1:60" x14ac:dyDescent="0.25">
      <c r="A208" s="84"/>
      <c r="J208" s="84"/>
      <c r="K208" s="84"/>
      <c r="L208" s="84"/>
      <c r="M208" s="84"/>
      <c r="N208" s="84"/>
      <c r="O208" s="84"/>
      <c r="P208" s="84"/>
      <c r="Q208" s="84"/>
      <c r="R208" s="84"/>
      <c r="S208" s="84"/>
      <c r="T208" s="84"/>
      <c r="U208" s="84"/>
      <c r="V208" s="84"/>
      <c r="W208" s="84"/>
      <c r="X208" s="84"/>
      <c r="Y208" s="84"/>
      <c r="Z208" s="84"/>
      <c r="AA208" s="84"/>
      <c r="AB208" s="84"/>
      <c r="AC208" s="84"/>
      <c r="AD208" s="84"/>
      <c r="AE208" s="84"/>
      <c r="AF208" s="84"/>
      <c r="AG208" s="84"/>
      <c r="AH208" s="84"/>
      <c r="AI208" s="84"/>
      <c r="AJ208" s="84"/>
      <c r="AK208" s="84"/>
      <c r="AL208" s="84"/>
      <c r="AM208" s="84"/>
      <c r="AN208" s="84"/>
      <c r="AO208" s="84"/>
      <c r="AP208" s="84"/>
      <c r="AQ208" s="84"/>
      <c r="AR208" s="84"/>
      <c r="AS208" s="84"/>
      <c r="AT208" s="84"/>
      <c r="AU208" s="84"/>
      <c r="AV208" s="84"/>
      <c r="AW208" s="84"/>
      <c r="AX208" s="84"/>
      <c r="AY208" s="84"/>
      <c r="AZ208" s="84"/>
      <c r="BA208" s="84"/>
      <c r="BB208" s="84"/>
      <c r="BC208" s="84"/>
      <c r="BD208" s="84"/>
      <c r="BE208" s="84"/>
      <c r="BF208" s="84"/>
      <c r="BG208" s="84"/>
      <c r="BH208" s="84"/>
    </row>
    <row r="209" spans="1:60" x14ac:dyDescent="0.25">
      <c r="A209" s="84"/>
      <c r="J209" s="84"/>
      <c r="K209" s="84"/>
      <c r="L209" s="84"/>
      <c r="M209" s="84"/>
      <c r="N209" s="84"/>
      <c r="O209" s="84"/>
      <c r="P209" s="84"/>
      <c r="Q209" s="84"/>
      <c r="R209" s="84"/>
      <c r="S209" s="84"/>
      <c r="T209" s="84"/>
      <c r="U209" s="84"/>
      <c r="V209" s="84"/>
      <c r="W209" s="84"/>
      <c r="X209" s="84"/>
      <c r="Y209" s="84"/>
      <c r="Z209" s="84"/>
      <c r="AA209" s="84"/>
      <c r="AB209" s="84"/>
      <c r="AC209" s="84"/>
      <c r="AD209" s="84"/>
      <c r="AE209" s="84"/>
      <c r="AF209" s="84"/>
      <c r="AG209" s="84"/>
      <c r="AH209" s="84"/>
      <c r="AI209" s="84"/>
      <c r="AJ209" s="84"/>
      <c r="AK209" s="84"/>
      <c r="AL209" s="84"/>
      <c r="AM209" s="84"/>
      <c r="AN209" s="84"/>
      <c r="AO209" s="84"/>
      <c r="AP209" s="84"/>
      <c r="AQ209" s="84"/>
      <c r="AR209" s="84"/>
      <c r="AS209" s="84"/>
      <c r="AT209" s="84"/>
      <c r="AU209" s="84"/>
      <c r="AV209" s="84"/>
      <c r="AW209" s="84"/>
      <c r="AX209" s="84"/>
      <c r="AY209" s="84"/>
      <c r="AZ209" s="84"/>
      <c r="BA209" s="84"/>
      <c r="BB209" s="84"/>
      <c r="BC209" s="84"/>
      <c r="BD209" s="84"/>
      <c r="BE209" s="84"/>
      <c r="BF209" s="84"/>
      <c r="BG209" s="84"/>
      <c r="BH209" s="84"/>
    </row>
    <row r="210" spans="1:60" x14ac:dyDescent="0.25">
      <c r="A210" s="84"/>
      <c r="J210" s="84"/>
      <c r="K210" s="84"/>
      <c r="L210" s="84"/>
      <c r="M210" s="84"/>
      <c r="N210" s="84"/>
      <c r="O210" s="84"/>
      <c r="P210" s="84"/>
      <c r="Q210" s="84"/>
      <c r="R210" s="84"/>
      <c r="S210" s="84"/>
      <c r="T210" s="84"/>
      <c r="U210" s="84"/>
      <c r="V210" s="84"/>
      <c r="W210" s="84"/>
      <c r="X210" s="84"/>
      <c r="Y210" s="84"/>
      <c r="Z210" s="84"/>
      <c r="AA210" s="84"/>
      <c r="AB210" s="84"/>
      <c r="AC210" s="84"/>
      <c r="AD210" s="84"/>
      <c r="AE210" s="84"/>
      <c r="AF210" s="84"/>
      <c r="AG210" s="84"/>
      <c r="AH210" s="84"/>
      <c r="AI210" s="84"/>
      <c r="AJ210" s="84"/>
      <c r="AK210" s="84"/>
      <c r="AL210" s="84"/>
      <c r="AM210" s="84"/>
      <c r="AN210" s="84"/>
      <c r="AO210" s="84"/>
      <c r="AP210" s="84"/>
      <c r="AQ210" s="84"/>
      <c r="AR210" s="84"/>
      <c r="AS210" s="84"/>
      <c r="AT210" s="84"/>
      <c r="AU210" s="84"/>
      <c r="AV210" s="84"/>
      <c r="AW210" s="84"/>
      <c r="AX210" s="84"/>
      <c r="AY210" s="84"/>
      <c r="AZ210" s="84"/>
      <c r="BA210" s="84"/>
      <c r="BB210" s="84"/>
      <c r="BC210" s="84"/>
      <c r="BD210" s="84"/>
      <c r="BE210" s="84"/>
      <c r="BF210" s="84"/>
      <c r="BG210" s="84"/>
      <c r="BH210" s="84"/>
    </row>
    <row r="211" spans="1:60" x14ac:dyDescent="0.25">
      <c r="A211" s="84"/>
      <c r="J211" s="84"/>
      <c r="K211" s="84"/>
      <c r="L211" s="84"/>
      <c r="M211" s="84"/>
      <c r="N211" s="84"/>
      <c r="O211" s="84"/>
      <c r="P211" s="84"/>
      <c r="Q211" s="84"/>
      <c r="R211" s="84"/>
      <c r="S211" s="84"/>
      <c r="T211" s="84"/>
      <c r="U211" s="84"/>
      <c r="V211" s="84"/>
      <c r="W211" s="84"/>
      <c r="X211" s="84"/>
      <c r="Y211" s="84"/>
      <c r="Z211" s="84"/>
      <c r="AA211" s="84"/>
      <c r="AB211" s="84"/>
      <c r="AC211" s="84"/>
      <c r="AD211" s="84"/>
      <c r="AE211" s="84"/>
      <c r="AF211" s="84"/>
      <c r="AG211" s="84"/>
      <c r="AH211" s="84"/>
      <c r="AI211" s="84"/>
      <c r="AJ211" s="84"/>
      <c r="AK211" s="84"/>
      <c r="AL211" s="84"/>
      <c r="AM211" s="84"/>
      <c r="AN211" s="84"/>
      <c r="AO211" s="84"/>
      <c r="AP211" s="84"/>
      <c r="AQ211" s="84"/>
      <c r="AR211" s="84"/>
      <c r="AS211" s="84"/>
      <c r="AT211" s="84"/>
      <c r="AU211" s="84"/>
      <c r="AV211" s="84"/>
      <c r="AW211" s="84"/>
      <c r="AX211" s="84"/>
      <c r="AY211" s="84"/>
      <c r="AZ211" s="84"/>
      <c r="BA211" s="84"/>
      <c r="BB211" s="84"/>
      <c r="BC211" s="84"/>
      <c r="BD211" s="84"/>
      <c r="BE211" s="84"/>
      <c r="BF211" s="84"/>
      <c r="BG211" s="84"/>
      <c r="BH211" s="84"/>
    </row>
    <row r="212" spans="1:60" x14ac:dyDescent="0.25">
      <c r="A212" s="84"/>
      <c r="J212" s="84"/>
      <c r="K212" s="84"/>
      <c r="L212" s="84"/>
      <c r="M212" s="84"/>
      <c r="N212" s="84"/>
      <c r="O212" s="84"/>
      <c r="P212" s="84"/>
      <c r="Q212" s="84"/>
      <c r="R212" s="84"/>
      <c r="S212" s="84"/>
      <c r="T212" s="84"/>
      <c r="U212" s="84"/>
      <c r="V212" s="84"/>
      <c r="W212" s="84"/>
      <c r="X212" s="84"/>
      <c r="Y212" s="84"/>
      <c r="Z212" s="84"/>
      <c r="AA212" s="84"/>
      <c r="AB212" s="84"/>
      <c r="AC212" s="84"/>
      <c r="AD212" s="84"/>
      <c r="AE212" s="84"/>
      <c r="AF212" s="84"/>
      <c r="AG212" s="84"/>
      <c r="AH212" s="84"/>
      <c r="AI212" s="84"/>
      <c r="AJ212" s="84"/>
      <c r="AK212" s="84"/>
      <c r="AL212" s="84"/>
      <c r="AM212" s="84"/>
      <c r="AN212" s="84"/>
      <c r="AO212" s="84"/>
      <c r="AP212" s="84"/>
      <c r="AQ212" s="84"/>
      <c r="AR212" s="84"/>
      <c r="AS212" s="84"/>
      <c r="AT212" s="84"/>
      <c r="AU212" s="84"/>
      <c r="AV212" s="84"/>
      <c r="AW212" s="84"/>
      <c r="AX212" s="84"/>
      <c r="AY212" s="84"/>
      <c r="AZ212" s="84"/>
      <c r="BA212" s="84"/>
      <c r="BB212" s="84"/>
      <c r="BC212" s="84"/>
      <c r="BD212" s="84"/>
      <c r="BE212" s="84"/>
      <c r="BF212" s="84"/>
      <c r="BG212" s="84"/>
      <c r="BH212" s="84"/>
    </row>
    <row r="213" spans="1:60" x14ac:dyDescent="0.25">
      <c r="A213" s="84"/>
      <c r="J213" s="84"/>
      <c r="K213" s="84"/>
      <c r="L213" s="84"/>
      <c r="M213" s="84"/>
      <c r="N213" s="84"/>
      <c r="O213" s="84"/>
      <c r="P213" s="84"/>
      <c r="Q213" s="84"/>
      <c r="R213" s="84"/>
      <c r="S213" s="84"/>
      <c r="T213" s="84"/>
      <c r="U213" s="84"/>
      <c r="V213" s="84"/>
      <c r="W213" s="84"/>
      <c r="X213" s="84"/>
      <c r="Y213" s="84"/>
      <c r="Z213" s="84"/>
      <c r="AA213" s="84"/>
      <c r="AB213" s="84"/>
      <c r="AC213" s="84"/>
      <c r="AD213" s="84"/>
      <c r="AE213" s="84"/>
      <c r="AF213" s="84"/>
      <c r="AG213" s="84"/>
      <c r="AH213" s="84"/>
      <c r="AI213" s="84"/>
      <c r="AJ213" s="84"/>
      <c r="AK213" s="84"/>
      <c r="AL213" s="84"/>
      <c r="AM213" s="84"/>
      <c r="AN213" s="84"/>
      <c r="AO213" s="84"/>
      <c r="AP213" s="84"/>
      <c r="AQ213" s="84"/>
      <c r="AR213" s="84"/>
      <c r="AS213" s="84"/>
      <c r="AT213" s="84"/>
      <c r="AU213" s="84"/>
      <c r="AV213" s="84"/>
      <c r="AW213" s="84"/>
      <c r="AX213" s="84"/>
      <c r="AY213" s="84"/>
      <c r="AZ213" s="84"/>
      <c r="BA213" s="84"/>
      <c r="BB213" s="84"/>
      <c r="BC213" s="84"/>
      <c r="BD213" s="84"/>
      <c r="BE213" s="84"/>
      <c r="BF213" s="84"/>
      <c r="BG213" s="84"/>
      <c r="BH213" s="84"/>
    </row>
    <row r="214" spans="1:60" x14ac:dyDescent="0.25">
      <c r="A214" s="84"/>
      <c r="J214" s="84"/>
      <c r="K214" s="84"/>
      <c r="L214" s="84"/>
      <c r="M214" s="84"/>
      <c r="N214" s="84"/>
      <c r="O214" s="84"/>
      <c r="P214" s="84"/>
      <c r="Q214" s="84"/>
      <c r="R214" s="84"/>
      <c r="S214" s="84"/>
      <c r="T214" s="84"/>
      <c r="U214" s="84"/>
      <c r="V214" s="84"/>
      <c r="W214" s="84"/>
      <c r="X214" s="84"/>
      <c r="Y214" s="84"/>
      <c r="Z214" s="84"/>
      <c r="AA214" s="84"/>
      <c r="AB214" s="84"/>
      <c r="AC214" s="84"/>
      <c r="AD214" s="84"/>
      <c r="AE214" s="84"/>
      <c r="AF214" s="84"/>
      <c r="AG214" s="84"/>
      <c r="AH214" s="84"/>
      <c r="AI214" s="84"/>
      <c r="AJ214" s="84"/>
      <c r="AK214" s="84"/>
      <c r="AL214" s="84"/>
      <c r="AM214" s="84"/>
      <c r="AN214" s="84"/>
      <c r="AO214" s="84"/>
      <c r="AP214" s="84"/>
      <c r="AQ214" s="84"/>
      <c r="AR214" s="84"/>
      <c r="AS214" s="84"/>
      <c r="AT214" s="84"/>
      <c r="AU214" s="84"/>
      <c r="AV214" s="84"/>
      <c r="AW214" s="84"/>
      <c r="AX214" s="84"/>
      <c r="AY214" s="84"/>
      <c r="AZ214" s="84"/>
      <c r="BA214" s="84"/>
      <c r="BB214" s="84"/>
      <c r="BC214" s="84"/>
      <c r="BD214" s="84"/>
      <c r="BE214" s="84"/>
      <c r="BF214" s="84"/>
      <c r="BG214" s="84"/>
      <c r="BH214" s="84"/>
    </row>
    <row r="215" spans="1:60" x14ac:dyDescent="0.25">
      <c r="A215" s="84"/>
      <c r="J215" s="84"/>
      <c r="K215" s="84"/>
      <c r="L215" s="84"/>
      <c r="M215" s="84"/>
      <c r="N215" s="84"/>
      <c r="O215" s="84"/>
      <c r="P215" s="84"/>
      <c r="Q215" s="84"/>
      <c r="R215" s="84"/>
      <c r="S215" s="84"/>
      <c r="T215" s="84"/>
      <c r="U215" s="84"/>
      <c r="V215" s="84"/>
      <c r="W215" s="84"/>
      <c r="X215" s="84"/>
      <c r="Y215" s="84"/>
      <c r="Z215" s="84"/>
      <c r="AA215" s="84"/>
      <c r="AB215" s="84"/>
      <c r="AC215" s="84"/>
      <c r="AD215" s="84"/>
      <c r="AE215" s="84"/>
      <c r="AF215" s="84"/>
      <c r="AG215" s="84"/>
      <c r="AH215" s="84"/>
      <c r="AI215" s="84"/>
      <c r="AJ215" s="84"/>
      <c r="AK215" s="84"/>
      <c r="AL215" s="84"/>
      <c r="AM215" s="84"/>
      <c r="AN215" s="84"/>
      <c r="AO215" s="84"/>
      <c r="AP215" s="84"/>
      <c r="AQ215" s="84"/>
      <c r="AR215" s="84"/>
      <c r="AS215" s="84"/>
      <c r="AT215" s="84"/>
      <c r="AU215" s="84"/>
      <c r="AV215" s="84"/>
      <c r="AW215" s="84"/>
      <c r="AX215" s="84"/>
      <c r="AY215" s="84"/>
      <c r="AZ215" s="84"/>
      <c r="BA215" s="84"/>
      <c r="BB215" s="84"/>
      <c r="BC215" s="84"/>
      <c r="BD215" s="84"/>
      <c r="BE215" s="84"/>
      <c r="BF215" s="84"/>
      <c r="BG215" s="84"/>
      <c r="BH215" s="84"/>
    </row>
    <row r="216" spans="1:60" x14ac:dyDescent="0.25">
      <c r="A216" s="84"/>
      <c r="J216" s="84"/>
      <c r="K216" s="84"/>
      <c r="L216" s="84"/>
      <c r="M216" s="84"/>
      <c r="N216" s="84"/>
      <c r="O216" s="84"/>
      <c r="P216" s="84"/>
      <c r="Q216" s="84"/>
      <c r="R216" s="84"/>
      <c r="S216" s="84"/>
      <c r="T216" s="84"/>
      <c r="U216" s="84"/>
      <c r="V216" s="84"/>
      <c r="W216" s="84"/>
      <c r="X216" s="84"/>
      <c r="Y216" s="84"/>
      <c r="Z216" s="84"/>
      <c r="AA216" s="84"/>
      <c r="AB216" s="84"/>
      <c r="AC216" s="84"/>
      <c r="AD216" s="84"/>
      <c r="AE216" s="84"/>
      <c r="AF216" s="84"/>
      <c r="AG216" s="84"/>
      <c r="AH216" s="84"/>
      <c r="AI216" s="84"/>
      <c r="AJ216" s="84"/>
      <c r="AK216" s="84"/>
      <c r="AL216" s="84"/>
      <c r="AM216" s="84"/>
      <c r="AN216" s="84"/>
      <c r="AO216" s="84"/>
      <c r="AP216" s="84"/>
      <c r="AQ216" s="84"/>
      <c r="AR216" s="84"/>
      <c r="AS216" s="84"/>
      <c r="AT216" s="84"/>
      <c r="AU216" s="84"/>
      <c r="AV216" s="84"/>
      <c r="AW216" s="84"/>
      <c r="AX216" s="84"/>
      <c r="AY216" s="84"/>
      <c r="AZ216" s="84"/>
      <c r="BA216" s="84"/>
      <c r="BB216" s="84"/>
      <c r="BC216" s="84"/>
      <c r="BD216" s="84"/>
      <c r="BE216" s="84"/>
      <c r="BF216" s="84"/>
      <c r="BG216" s="84"/>
      <c r="BH216" s="84"/>
    </row>
    <row r="217" spans="1:60" x14ac:dyDescent="0.25">
      <c r="A217" s="84"/>
      <c r="J217" s="84"/>
      <c r="K217" s="84"/>
      <c r="L217" s="84"/>
      <c r="M217" s="84"/>
      <c r="N217" s="84"/>
      <c r="O217" s="84"/>
      <c r="P217" s="84"/>
      <c r="Q217" s="84"/>
      <c r="R217" s="84"/>
      <c r="S217" s="84"/>
      <c r="T217" s="84"/>
      <c r="U217" s="84"/>
      <c r="V217" s="84"/>
      <c r="W217" s="84"/>
      <c r="X217" s="84"/>
      <c r="Y217" s="84"/>
      <c r="Z217" s="84"/>
      <c r="AA217" s="84"/>
      <c r="AB217" s="84"/>
      <c r="AC217" s="84"/>
      <c r="AD217" s="84"/>
      <c r="AE217" s="84"/>
      <c r="AF217" s="84"/>
      <c r="AG217" s="84"/>
      <c r="AH217" s="84"/>
      <c r="AI217" s="84"/>
      <c r="AJ217" s="84"/>
      <c r="AK217" s="84"/>
      <c r="AL217" s="84"/>
      <c r="AM217" s="84"/>
      <c r="AN217" s="84"/>
      <c r="AO217" s="84"/>
      <c r="AP217" s="84"/>
      <c r="AQ217" s="84"/>
      <c r="AR217" s="84"/>
      <c r="AS217" s="84"/>
      <c r="AT217" s="84"/>
      <c r="AU217" s="84"/>
      <c r="AV217" s="84"/>
      <c r="AW217" s="84"/>
      <c r="AX217" s="84"/>
      <c r="AY217" s="84"/>
      <c r="AZ217" s="84"/>
      <c r="BA217" s="84"/>
      <c r="BB217" s="84"/>
      <c r="BC217" s="84"/>
      <c r="BD217" s="84"/>
      <c r="BE217" s="84"/>
      <c r="BF217" s="84"/>
      <c r="BG217" s="84"/>
      <c r="BH217" s="84"/>
    </row>
    <row r="218" spans="1:60" x14ac:dyDescent="0.25">
      <c r="A218" s="84"/>
      <c r="J218" s="84"/>
      <c r="K218" s="84"/>
      <c r="L218" s="84"/>
      <c r="M218" s="84"/>
      <c r="N218" s="84"/>
      <c r="O218" s="84"/>
      <c r="P218" s="84"/>
      <c r="Q218" s="84"/>
      <c r="R218" s="84"/>
      <c r="S218" s="84"/>
      <c r="T218" s="84"/>
      <c r="U218" s="84"/>
      <c r="V218" s="84"/>
      <c r="W218" s="84"/>
      <c r="X218" s="84"/>
      <c r="Y218" s="84"/>
      <c r="Z218" s="84"/>
      <c r="AA218" s="84"/>
      <c r="AB218" s="84"/>
      <c r="AC218" s="84"/>
      <c r="AD218" s="84"/>
      <c r="AE218" s="84"/>
      <c r="AF218" s="84"/>
      <c r="AG218" s="84"/>
      <c r="AH218" s="84"/>
      <c r="AI218" s="84"/>
      <c r="AJ218" s="84"/>
      <c r="AK218" s="84"/>
      <c r="AL218" s="84"/>
      <c r="AM218" s="84"/>
      <c r="AN218" s="84"/>
      <c r="AO218" s="84"/>
      <c r="AP218" s="84"/>
      <c r="AQ218" s="84"/>
      <c r="AR218" s="84"/>
      <c r="AS218" s="84"/>
      <c r="AT218" s="84"/>
      <c r="AU218" s="84"/>
      <c r="AV218" s="84"/>
      <c r="AW218" s="84"/>
      <c r="AX218" s="84"/>
      <c r="AY218" s="84"/>
      <c r="AZ218" s="84"/>
      <c r="BA218" s="84"/>
      <c r="BB218" s="84"/>
      <c r="BC218" s="84"/>
      <c r="BD218" s="84"/>
      <c r="BE218" s="84"/>
      <c r="BF218" s="84"/>
      <c r="BG218" s="84"/>
      <c r="BH218" s="84"/>
    </row>
    <row r="219" spans="1:60" x14ac:dyDescent="0.25">
      <c r="A219" s="84"/>
      <c r="J219" s="84"/>
      <c r="K219" s="84"/>
      <c r="L219" s="84"/>
      <c r="M219" s="84"/>
      <c r="N219" s="84"/>
      <c r="O219" s="84"/>
      <c r="P219" s="84"/>
      <c r="Q219" s="84"/>
      <c r="R219" s="84"/>
      <c r="S219" s="84"/>
      <c r="T219" s="84"/>
      <c r="U219" s="84"/>
      <c r="V219" s="84"/>
      <c r="W219" s="84"/>
      <c r="X219" s="84"/>
      <c r="Y219" s="84"/>
      <c r="Z219" s="84"/>
      <c r="AA219" s="84"/>
      <c r="AB219" s="84"/>
      <c r="AC219" s="84"/>
      <c r="AD219" s="84"/>
      <c r="AE219" s="84"/>
      <c r="AF219" s="84"/>
      <c r="AG219" s="84"/>
      <c r="AH219" s="84"/>
      <c r="AI219" s="84"/>
      <c r="AJ219" s="84"/>
      <c r="AK219" s="84"/>
      <c r="AL219" s="84"/>
      <c r="AM219" s="84"/>
      <c r="AN219" s="84"/>
      <c r="AO219" s="84"/>
      <c r="AP219" s="84"/>
      <c r="AQ219" s="84"/>
      <c r="AR219" s="84"/>
      <c r="AS219" s="84"/>
      <c r="AT219" s="84"/>
      <c r="AU219" s="84"/>
      <c r="AV219" s="84"/>
      <c r="AW219" s="84"/>
      <c r="AX219" s="84"/>
      <c r="AY219" s="84"/>
      <c r="AZ219" s="84"/>
      <c r="BA219" s="84"/>
      <c r="BB219" s="84"/>
      <c r="BC219" s="84"/>
      <c r="BD219" s="84"/>
      <c r="BE219" s="84"/>
      <c r="BF219" s="84"/>
      <c r="BG219" s="84"/>
      <c r="BH219" s="84"/>
    </row>
    <row r="220" spans="1:60" x14ac:dyDescent="0.25">
      <c r="A220" s="84"/>
      <c r="J220" s="84"/>
      <c r="K220" s="84"/>
      <c r="L220" s="84"/>
      <c r="M220" s="84"/>
      <c r="N220" s="84"/>
      <c r="O220" s="84"/>
      <c r="P220" s="84"/>
      <c r="Q220" s="84"/>
      <c r="R220" s="84"/>
      <c r="S220" s="84"/>
      <c r="T220" s="84"/>
      <c r="U220" s="84"/>
      <c r="V220" s="84"/>
      <c r="W220" s="84"/>
      <c r="X220" s="84"/>
      <c r="Y220" s="84"/>
      <c r="Z220" s="84"/>
      <c r="AA220" s="84"/>
      <c r="AB220" s="84"/>
      <c r="AC220" s="84"/>
      <c r="AD220" s="84"/>
      <c r="AE220" s="84"/>
      <c r="AF220" s="84"/>
      <c r="AG220" s="84"/>
      <c r="AH220" s="84"/>
      <c r="AI220" s="84"/>
      <c r="AJ220" s="84"/>
      <c r="AK220" s="84"/>
      <c r="AL220" s="84"/>
      <c r="AM220" s="84"/>
      <c r="AN220" s="84"/>
      <c r="AO220" s="84"/>
      <c r="AP220" s="84"/>
      <c r="AQ220" s="84"/>
      <c r="AR220" s="84"/>
      <c r="AS220" s="84"/>
      <c r="AT220" s="84"/>
      <c r="AU220" s="84"/>
      <c r="AV220" s="84"/>
      <c r="AW220" s="84"/>
      <c r="AX220" s="84"/>
      <c r="AY220" s="84"/>
      <c r="AZ220" s="84"/>
      <c r="BA220" s="84"/>
      <c r="BB220" s="84"/>
      <c r="BC220" s="84"/>
      <c r="BD220" s="84"/>
      <c r="BE220" s="84"/>
      <c r="BF220" s="84"/>
      <c r="BG220" s="84"/>
      <c r="BH220" s="84"/>
    </row>
    <row r="221" spans="1:60" x14ac:dyDescent="0.25">
      <c r="A221" s="84"/>
      <c r="J221" s="84"/>
      <c r="K221" s="84"/>
      <c r="L221" s="84"/>
      <c r="M221" s="84"/>
      <c r="N221" s="84"/>
      <c r="O221" s="84"/>
      <c r="P221" s="84"/>
      <c r="Q221" s="84"/>
      <c r="R221" s="84"/>
      <c r="S221" s="84"/>
      <c r="T221" s="84"/>
      <c r="U221" s="84"/>
      <c r="V221" s="84"/>
      <c r="W221" s="84"/>
      <c r="X221" s="84"/>
      <c r="Y221" s="84"/>
      <c r="Z221" s="84"/>
      <c r="AA221" s="84"/>
      <c r="AB221" s="84"/>
      <c r="AC221" s="84"/>
      <c r="AD221" s="84"/>
      <c r="AE221" s="84"/>
      <c r="AF221" s="84"/>
      <c r="AG221" s="84"/>
      <c r="AH221" s="84"/>
      <c r="AI221" s="84"/>
      <c r="AJ221" s="84"/>
      <c r="AK221" s="84"/>
      <c r="AL221" s="84"/>
      <c r="AM221" s="84"/>
      <c r="AN221" s="84"/>
      <c r="AO221" s="84"/>
      <c r="AP221" s="84"/>
      <c r="AQ221" s="84"/>
      <c r="AR221" s="84"/>
      <c r="AS221" s="84"/>
      <c r="AT221" s="84"/>
      <c r="AU221" s="84"/>
      <c r="AV221" s="84"/>
      <c r="AW221" s="84"/>
      <c r="AX221" s="84"/>
      <c r="AY221" s="84"/>
      <c r="AZ221" s="84"/>
      <c r="BA221" s="84"/>
      <c r="BB221" s="84"/>
      <c r="BC221" s="84"/>
      <c r="BD221" s="84"/>
      <c r="BE221" s="84"/>
      <c r="BF221" s="84"/>
      <c r="BG221" s="84"/>
      <c r="BH221" s="84"/>
    </row>
    <row r="222" spans="1:60" x14ac:dyDescent="0.25">
      <c r="A222" s="84"/>
      <c r="J222" s="84"/>
      <c r="K222" s="84"/>
      <c r="L222" s="84"/>
      <c r="M222" s="84"/>
      <c r="N222" s="84"/>
      <c r="O222" s="84"/>
      <c r="P222" s="84"/>
      <c r="Q222" s="84"/>
      <c r="R222" s="84"/>
      <c r="S222" s="84"/>
      <c r="T222" s="84"/>
      <c r="U222" s="84"/>
      <c r="V222" s="84"/>
      <c r="W222" s="84"/>
      <c r="X222" s="84"/>
      <c r="Y222" s="84"/>
      <c r="Z222" s="84"/>
      <c r="AA222" s="84"/>
      <c r="AB222" s="84"/>
      <c r="AC222" s="84"/>
      <c r="AD222" s="84"/>
      <c r="AE222" s="84"/>
      <c r="AF222" s="84"/>
      <c r="AG222" s="84"/>
      <c r="AH222" s="84"/>
      <c r="AI222" s="84"/>
      <c r="AJ222" s="84"/>
      <c r="AK222" s="84"/>
      <c r="AL222" s="84"/>
      <c r="AM222" s="84"/>
      <c r="AN222" s="84"/>
      <c r="AO222" s="84"/>
      <c r="AP222" s="84"/>
      <c r="AQ222" s="84"/>
      <c r="AR222" s="84"/>
      <c r="AS222" s="84"/>
      <c r="AT222" s="84"/>
      <c r="AU222" s="84"/>
      <c r="AV222" s="84"/>
      <c r="AW222" s="84"/>
      <c r="AX222" s="84"/>
      <c r="AY222" s="84"/>
      <c r="AZ222" s="84"/>
      <c r="BA222" s="84"/>
      <c r="BB222" s="84"/>
      <c r="BC222" s="84"/>
      <c r="BD222" s="84"/>
      <c r="BE222" s="84"/>
      <c r="BF222" s="84"/>
      <c r="BG222" s="84"/>
      <c r="BH222" s="84"/>
    </row>
    <row r="223" spans="1:60" x14ac:dyDescent="0.25">
      <c r="A223" s="84"/>
      <c r="J223" s="84"/>
      <c r="K223" s="84"/>
      <c r="L223" s="84"/>
      <c r="M223" s="84"/>
      <c r="N223" s="84"/>
      <c r="O223" s="84"/>
      <c r="P223" s="84"/>
      <c r="Q223" s="84"/>
      <c r="R223" s="84"/>
      <c r="S223" s="84"/>
      <c r="T223" s="84"/>
      <c r="U223" s="84"/>
      <c r="V223" s="84"/>
      <c r="W223" s="84"/>
      <c r="X223" s="84"/>
      <c r="Y223" s="84"/>
      <c r="Z223" s="84"/>
      <c r="AA223" s="84"/>
      <c r="AB223" s="84"/>
      <c r="AC223" s="84"/>
      <c r="AD223" s="84"/>
      <c r="AE223" s="84"/>
      <c r="AF223" s="84"/>
      <c r="AG223" s="84"/>
      <c r="AH223" s="84"/>
      <c r="AI223" s="84"/>
      <c r="AJ223" s="84"/>
      <c r="AK223" s="84"/>
      <c r="AL223" s="84"/>
      <c r="AM223" s="84"/>
      <c r="AN223" s="84"/>
      <c r="AO223" s="84"/>
      <c r="AP223" s="84"/>
      <c r="AQ223" s="84"/>
      <c r="AR223" s="84"/>
      <c r="AS223" s="84"/>
      <c r="AT223" s="84"/>
      <c r="AU223" s="84"/>
      <c r="AV223" s="84"/>
      <c r="AW223" s="84"/>
      <c r="AX223" s="84"/>
      <c r="AY223" s="84"/>
      <c r="AZ223" s="84"/>
      <c r="BA223" s="84"/>
      <c r="BB223" s="84"/>
      <c r="BC223" s="84"/>
      <c r="BD223" s="84"/>
      <c r="BE223" s="84"/>
      <c r="BF223" s="84"/>
      <c r="BG223" s="84"/>
      <c r="BH223" s="84"/>
    </row>
    <row r="224" spans="1:60" x14ac:dyDescent="0.25">
      <c r="A224" s="84"/>
      <c r="J224" s="84"/>
      <c r="K224" s="84"/>
      <c r="L224" s="84"/>
      <c r="M224" s="84"/>
      <c r="N224" s="84"/>
      <c r="O224" s="84"/>
      <c r="P224" s="84"/>
      <c r="Q224" s="84"/>
      <c r="R224" s="84"/>
      <c r="S224" s="84"/>
      <c r="T224" s="84"/>
      <c r="U224" s="84"/>
      <c r="V224" s="84"/>
      <c r="W224" s="84"/>
      <c r="X224" s="84"/>
      <c r="Y224" s="84"/>
      <c r="Z224" s="84"/>
      <c r="AA224" s="84"/>
      <c r="AB224" s="84"/>
      <c r="AC224" s="84"/>
      <c r="AD224" s="84"/>
      <c r="AE224" s="84"/>
      <c r="AF224" s="84"/>
      <c r="AG224" s="84"/>
      <c r="AH224" s="84"/>
      <c r="AI224" s="84"/>
      <c r="AJ224" s="84"/>
      <c r="AK224" s="84"/>
      <c r="AL224" s="84"/>
      <c r="AM224" s="84"/>
      <c r="AN224" s="84"/>
      <c r="AO224" s="84"/>
      <c r="AP224" s="84"/>
      <c r="AQ224" s="84"/>
      <c r="AR224" s="84"/>
      <c r="AS224" s="84"/>
      <c r="AT224" s="84"/>
      <c r="AU224" s="84"/>
      <c r="AV224" s="84"/>
      <c r="AW224" s="84"/>
      <c r="AX224" s="84"/>
      <c r="AY224" s="84"/>
      <c r="AZ224" s="84"/>
      <c r="BA224" s="84"/>
      <c r="BB224" s="84"/>
      <c r="BC224" s="84"/>
      <c r="BD224" s="84"/>
      <c r="BE224" s="84"/>
      <c r="BF224" s="84"/>
      <c r="BG224" s="84"/>
      <c r="BH224" s="84"/>
    </row>
    <row r="225" spans="1:60" x14ac:dyDescent="0.25">
      <c r="A225" s="84"/>
      <c r="J225" s="84"/>
      <c r="K225" s="84"/>
      <c r="L225" s="84"/>
      <c r="M225" s="84"/>
      <c r="N225" s="84"/>
      <c r="O225" s="84"/>
      <c r="P225" s="84"/>
      <c r="Q225" s="84"/>
      <c r="R225" s="84"/>
      <c r="S225" s="84"/>
      <c r="T225" s="84"/>
      <c r="U225" s="84"/>
      <c r="V225" s="84"/>
      <c r="W225" s="84"/>
      <c r="X225" s="84"/>
      <c r="Y225" s="84"/>
      <c r="Z225" s="84"/>
      <c r="AA225" s="84"/>
      <c r="AB225" s="84"/>
      <c r="AC225" s="84"/>
      <c r="AD225" s="84"/>
      <c r="AE225" s="84"/>
      <c r="AF225" s="84"/>
      <c r="AG225" s="84"/>
      <c r="AH225" s="84"/>
      <c r="AI225" s="84"/>
      <c r="AJ225" s="84"/>
      <c r="AK225" s="84"/>
      <c r="AL225" s="84"/>
      <c r="AM225" s="84"/>
      <c r="AN225" s="84"/>
      <c r="AO225" s="84"/>
      <c r="AP225" s="84"/>
      <c r="AQ225" s="84"/>
      <c r="AR225" s="84"/>
      <c r="AS225" s="84"/>
      <c r="AT225" s="84"/>
      <c r="AU225" s="84"/>
      <c r="AV225" s="84"/>
      <c r="AW225" s="84"/>
      <c r="AX225" s="84"/>
      <c r="AY225" s="84"/>
      <c r="AZ225" s="84"/>
      <c r="BA225" s="84"/>
      <c r="BB225" s="84"/>
      <c r="BC225" s="84"/>
      <c r="BD225" s="84"/>
      <c r="BE225" s="84"/>
      <c r="BF225" s="84"/>
      <c r="BG225" s="84"/>
      <c r="BH225" s="84"/>
    </row>
    <row r="226" spans="1:60" x14ac:dyDescent="0.25">
      <c r="A226" s="84"/>
      <c r="J226" s="84"/>
      <c r="K226" s="84"/>
      <c r="L226" s="84"/>
      <c r="M226" s="84"/>
      <c r="N226" s="84"/>
      <c r="O226" s="84"/>
      <c r="P226" s="84"/>
      <c r="Q226" s="84"/>
      <c r="R226" s="84"/>
      <c r="S226" s="84"/>
      <c r="T226" s="84"/>
      <c r="U226" s="84"/>
      <c r="V226" s="84"/>
      <c r="W226" s="84"/>
      <c r="X226" s="84"/>
      <c r="Y226" s="84"/>
      <c r="Z226" s="84"/>
      <c r="AA226" s="84"/>
      <c r="AB226" s="84"/>
      <c r="AC226" s="84"/>
      <c r="AD226" s="84"/>
      <c r="AE226" s="84"/>
      <c r="AF226" s="84"/>
      <c r="AG226" s="84"/>
      <c r="AH226" s="84"/>
      <c r="AI226" s="84"/>
      <c r="AJ226" s="84"/>
      <c r="AK226" s="84"/>
      <c r="AL226" s="84"/>
      <c r="AM226" s="84"/>
      <c r="AN226" s="84"/>
      <c r="AO226" s="84"/>
      <c r="AP226" s="84"/>
      <c r="AQ226" s="84"/>
      <c r="AR226" s="84"/>
      <c r="AS226" s="84"/>
      <c r="AT226" s="84"/>
      <c r="AU226" s="84"/>
      <c r="AV226" s="84"/>
      <c r="AW226" s="84"/>
      <c r="AX226" s="84"/>
      <c r="AY226" s="84"/>
      <c r="AZ226" s="84"/>
      <c r="BA226" s="84"/>
      <c r="BB226" s="84"/>
      <c r="BC226" s="84"/>
      <c r="BD226" s="84"/>
      <c r="BE226" s="84"/>
      <c r="BF226" s="84"/>
      <c r="BG226" s="84"/>
      <c r="BH226" s="84"/>
    </row>
    <row r="227" spans="1:60" x14ac:dyDescent="0.25">
      <c r="A227" s="84"/>
      <c r="J227" s="84"/>
      <c r="K227" s="84"/>
      <c r="L227" s="84"/>
      <c r="M227" s="84"/>
      <c r="N227" s="84"/>
      <c r="O227" s="84"/>
      <c r="P227" s="84"/>
      <c r="Q227" s="84"/>
      <c r="R227" s="84"/>
      <c r="S227" s="84"/>
      <c r="T227" s="84"/>
      <c r="U227" s="84"/>
      <c r="V227" s="84"/>
      <c r="W227" s="84"/>
      <c r="X227" s="84"/>
      <c r="Y227" s="84"/>
      <c r="Z227" s="84"/>
      <c r="AA227" s="84"/>
      <c r="AB227" s="84"/>
      <c r="AC227" s="84"/>
      <c r="AD227" s="84"/>
      <c r="AE227" s="84"/>
      <c r="AF227" s="84"/>
      <c r="AG227" s="84"/>
      <c r="AH227" s="84"/>
      <c r="AI227" s="84"/>
      <c r="AJ227" s="84"/>
      <c r="AK227" s="84"/>
      <c r="AL227" s="84"/>
      <c r="AM227" s="84"/>
      <c r="AN227" s="84"/>
      <c r="AO227" s="84"/>
      <c r="AP227" s="84"/>
      <c r="AQ227" s="84"/>
      <c r="AR227" s="84"/>
      <c r="AS227" s="84"/>
      <c r="AT227" s="84"/>
      <c r="AU227" s="84"/>
      <c r="AV227" s="84"/>
      <c r="AW227" s="84"/>
      <c r="AX227" s="84"/>
      <c r="AY227" s="84"/>
      <c r="AZ227" s="84"/>
      <c r="BA227" s="84"/>
      <c r="BB227" s="84"/>
      <c r="BC227" s="84"/>
      <c r="BD227" s="84"/>
      <c r="BE227" s="84"/>
      <c r="BF227" s="84"/>
      <c r="BG227" s="84"/>
      <c r="BH227" s="84"/>
    </row>
    <row r="228" spans="1:60" x14ac:dyDescent="0.25">
      <c r="A228" s="84"/>
      <c r="J228" s="84"/>
      <c r="K228" s="84"/>
      <c r="L228" s="84"/>
      <c r="M228" s="84"/>
      <c r="N228" s="84"/>
      <c r="O228" s="84"/>
      <c r="P228" s="84"/>
      <c r="Q228" s="84"/>
      <c r="R228" s="84"/>
      <c r="S228" s="84"/>
      <c r="T228" s="84"/>
      <c r="U228" s="84"/>
      <c r="V228" s="84"/>
      <c r="W228" s="84"/>
      <c r="X228" s="84"/>
      <c r="Y228" s="84"/>
      <c r="Z228" s="84"/>
      <c r="AA228" s="84"/>
      <c r="AB228" s="84"/>
      <c r="AC228" s="84"/>
      <c r="AD228" s="84"/>
      <c r="AE228" s="84"/>
      <c r="AF228" s="84"/>
      <c r="AG228" s="84"/>
      <c r="AH228" s="84"/>
      <c r="AI228" s="84"/>
      <c r="AJ228" s="84"/>
      <c r="AK228" s="84"/>
      <c r="AL228" s="84"/>
      <c r="AM228" s="84"/>
      <c r="AN228" s="84"/>
      <c r="AO228" s="84"/>
      <c r="AP228" s="84"/>
      <c r="AQ228" s="84"/>
      <c r="AR228" s="84"/>
      <c r="AS228" s="84"/>
      <c r="AT228" s="84"/>
      <c r="AU228" s="84"/>
      <c r="AV228" s="84"/>
      <c r="AW228" s="84"/>
      <c r="AX228" s="84"/>
      <c r="AY228" s="84"/>
      <c r="AZ228" s="84"/>
      <c r="BA228" s="84"/>
      <c r="BB228" s="84"/>
      <c r="BC228" s="84"/>
      <c r="BD228" s="84"/>
      <c r="BE228" s="84"/>
      <c r="BF228" s="84"/>
      <c r="BG228" s="84"/>
      <c r="BH228" s="84"/>
    </row>
    <row r="229" spans="1:60" x14ac:dyDescent="0.25">
      <c r="A229" s="84"/>
      <c r="J229" s="84"/>
      <c r="K229" s="84"/>
      <c r="L229" s="84"/>
      <c r="M229" s="84"/>
      <c r="N229" s="84"/>
      <c r="O229" s="84"/>
      <c r="P229" s="84"/>
      <c r="Q229" s="84"/>
      <c r="R229" s="84"/>
      <c r="S229" s="84"/>
      <c r="T229" s="84"/>
      <c r="U229" s="84"/>
      <c r="V229" s="84"/>
      <c r="W229" s="84"/>
      <c r="X229" s="84"/>
      <c r="Y229" s="84"/>
      <c r="Z229" s="84"/>
      <c r="AA229" s="84"/>
      <c r="AB229" s="84"/>
      <c r="AC229" s="84"/>
      <c r="AD229" s="84"/>
      <c r="AE229" s="84"/>
      <c r="AF229" s="84"/>
      <c r="AG229" s="84"/>
      <c r="AH229" s="84"/>
      <c r="AI229" s="84"/>
      <c r="AJ229" s="84"/>
      <c r="AK229" s="84"/>
      <c r="AL229" s="84"/>
      <c r="AM229" s="84"/>
      <c r="AN229" s="84"/>
      <c r="AO229" s="84"/>
      <c r="AP229" s="84"/>
      <c r="AQ229" s="84"/>
      <c r="AR229" s="84"/>
      <c r="AS229" s="84"/>
      <c r="AT229" s="84"/>
      <c r="AU229" s="84"/>
      <c r="AV229" s="84"/>
      <c r="AW229" s="84"/>
      <c r="AX229" s="84"/>
      <c r="AY229" s="84"/>
      <c r="AZ229" s="84"/>
      <c r="BA229" s="84"/>
      <c r="BB229" s="84"/>
      <c r="BC229" s="84"/>
      <c r="BD229" s="84"/>
      <c r="BE229" s="84"/>
      <c r="BF229" s="84"/>
      <c r="BG229" s="84"/>
      <c r="BH229" s="84"/>
    </row>
    <row r="230" spans="1:60" x14ac:dyDescent="0.25">
      <c r="A230" s="84"/>
      <c r="J230" s="84"/>
      <c r="K230" s="84"/>
      <c r="L230" s="84"/>
      <c r="M230" s="84"/>
      <c r="N230" s="84"/>
      <c r="O230" s="84"/>
      <c r="P230" s="84"/>
      <c r="Q230" s="84"/>
      <c r="R230" s="84"/>
      <c r="S230" s="84"/>
      <c r="T230" s="84"/>
      <c r="U230" s="84"/>
      <c r="V230" s="84"/>
      <c r="W230" s="84"/>
      <c r="X230" s="84"/>
      <c r="Y230" s="84"/>
      <c r="Z230" s="84"/>
      <c r="AA230" s="84"/>
      <c r="AB230" s="84"/>
      <c r="AC230" s="84"/>
      <c r="AD230" s="84"/>
      <c r="AE230" s="84"/>
      <c r="AF230" s="84"/>
      <c r="AG230" s="84"/>
      <c r="AH230" s="84"/>
      <c r="AI230" s="84"/>
      <c r="AJ230" s="84"/>
      <c r="AK230" s="84"/>
      <c r="AL230" s="84"/>
      <c r="AM230" s="84"/>
      <c r="AN230" s="84"/>
      <c r="AO230" s="84"/>
      <c r="AP230" s="84"/>
      <c r="AQ230" s="84"/>
      <c r="AR230" s="84"/>
      <c r="AS230" s="84"/>
      <c r="AT230" s="84"/>
      <c r="AU230" s="84"/>
      <c r="AV230" s="84"/>
      <c r="AW230" s="84"/>
      <c r="AX230" s="84"/>
      <c r="AY230" s="84"/>
      <c r="AZ230" s="84"/>
      <c r="BA230" s="84"/>
      <c r="BB230" s="84"/>
      <c r="BC230" s="84"/>
      <c r="BD230" s="84"/>
      <c r="BE230" s="84"/>
      <c r="BF230" s="84"/>
      <c r="BG230" s="84"/>
      <c r="BH230" s="84"/>
    </row>
    <row r="231" spans="1:60" x14ac:dyDescent="0.25">
      <c r="A231" s="84"/>
      <c r="J231" s="84"/>
      <c r="K231" s="84"/>
      <c r="L231" s="84"/>
      <c r="M231" s="84"/>
      <c r="N231" s="84"/>
      <c r="O231" s="84"/>
      <c r="P231" s="84"/>
      <c r="Q231" s="84"/>
      <c r="R231" s="84"/>
      <c r="S231" s="84"/>
      <c r="T231" s="84"/>
      <c r="U231" s="84"/>
      <c r="V231" s="84"/>
      <c r="W231" s="84"/>
      <c r="X231" s="84"/>
      <c r="Y231" s="84"/>
      <c r="Z231" s="84"/>
      <c r="AA231" s="84"/>
      <c r="AB231" s="84"/>
      <c r="AC231" s="84"/>
      <c r="AD231" s="84"/>
      <c r="AE231" s="84"/>
      <c r="AF231" s="84"/>
      <c r="AG231" s="84"/>
      <c r="AH231" s="84"/>
      <c r="AI231" s="84"/>
      <c r="AJ231" s="84"/>
      <c r="AK231" s="84"/>
      <c r="AL231" s="84"/>
      <c r="AM231" s="84"/>
      <c r="AN231" s="84"/>
      <c r="AO231" s="84"/>
      <c r="AP231" s="84"/>
      <c r="AQ231" s="84"/>
      <c r="AR231" s="84"/>
      <c r="AS231" s="84"/>
      <c r="AT231" s="84"/>
      <c r="AU231" s="84"/>
      <c r="AV231" s="84"/>
      <c r="AW231" s="84"/>
      <c r="AX231" s="84"/>
      <c r="AY231" s="84"/>
      <c r="AZ231" s="84"/>
      <c r="BA231" s="84"/>
      <c r="BB231" s="84"/>
      <c r="BC231" s="84"/>
      <c r="BD231" s="84"/>
      <c r="BE231" s="84"/>
      <c r="BF231" s="84"/>
      <c r="BG231" s="84"/>
      <c r="BH231" s="84"/>
    </row>
    <row r="232" spans="1:60" x14ac:dyDescent="0.25">
      <c r="A232" s="84"/>
      <c r="J232" s="84"/>
      <c r="K232" s="84"/>
      <c r="L232" s="84"/>
      <c r="M232" s="84"/>
      <c r="N232" s="84"/>
      <c r="O232" s="84"/>
      <c r="P232" s="84"/>
      <c r="Q232" s="84"/>
      <c r="R232" s="84"/>
      <c r="S232" s="84"/>
      <c r="T232" s="84"/>
      <c r="U232" s="84"/>
      <c r="V232" s="84"/>
      <c r="W232" s="84"/>
      <c r="X232" s="84"/>
      <c r="Y232" s="84"/>
      <c r="Z232" s="84"/>
      <c r="AA232" s="84"/>
      <c r="AB232" s="84"/>
      <c r="AC232" s="84"/>
      <c r="AD232" s="84"/>
      <c r="AE232" s="84"/>
      <c r="AF232" s="84"/>
      <c r="AG232" s="84"/>
      <c r="AH232" s="84"/>
      <c r="AI232" s="84"/>
      <c r="AJ232" s="84"/>
      <c r="AK232" s="84"/>
      <c r="AL232" s="84"/>
      <c r="AM232" s="84"/>
      <c r="AN232" s="84"/>
      <c r="AO232" s="84"/>
      <c r="AP232" s="84"/>
      <c r="AQ232" s="84"/>
      <c r="AR232" s="84"/>
      <c r="AS232" s="84"/>
      <c r="AT232" s="84"/>
      <c r="AU232" s="84"/>
      <c r="AV232" s="84"/>
      <c r="AW232" s="84"/>
      <c r="AX232" s="84"/>
      <c r="AY232" s="84"/>
      <c r="AZ232" s="84"/>
      <c r="BA232" s="84"/>
      <c r="BB232" s="84"/>
      <c r="BC232" s="84"/>
      <c r="BD232" s="84"/>
      <c r="BE232" s="84"/>
      <c r="BF232" s="84"/>
      <c r="BG232" s="84"/>
      <c r="BH232" s="84"/>
    </row>
    <row r="233" spans="1:60" x14ac:dyDescent="0.25">
      <c r="A233" s="84"/>
      <c r="J233" s="84"/>
      <c r="K233" s="84"/>
      <c r="L233" s="84"/>
      <c r="M233" s="84"/>
      <c r="N233" s="84"/>
      <c r="O233" s="84"/>
      <c r="P233" s="84"/>
      <c r="Q233" s="84"/>
      <c r="R233" s="84"/>
      <c r="S233" s="84"/>
      <c r="T233" s="84"/>
      <c r="U233" s="84"/>
      <c r="V233" s="84"/>
      <c r="W233" s="84"/>
      <c r="X233" s="84"/>
      <c r="Y233" s="84"/>
      <c r="Z233" s="84"/>
      <c r="AA233" s="84"/>
      <c r="AB233" s="84"/>
      <c r="AC233" s="84"/>
      <c r="AD233" s="84"/>
      <c r="AE233" s="84"/>
      <c r="AF233" s="84"/>
      <c r="AG233" s="84"/>
      <c r="AH233" s="84"/>
      <c r="AI233" s="84"/>
      <c r="AJ233" s="84"/>
      <c r="AK233" s="84"/>
      <c r="AL233" s="84"/>
      <c r="AM233" s="84"/>
      <c r="AN233" s="84"/>
      <c r="AO233" s="84"/>
      <c r="AP233" s="84"/>
      <c r="AQ233" s="84"/>
      <c r="AR233" s="84"/>
      <c r="AS233" s="84"/>
      <c r="AT233" s="84"/>
      <c r="AU233" s="84"/>
      <c r="AV233" s="84"/>
      <c r="AW233" s="84"/>
      <c r="AX233" s="84"/>
      <c r="AY233" s="84"/>
      <c r="AZ233" s="84"/>
      <c r="BA233" s="84"/>
      <c r="BB233" s="84"/>
      <c r="BC233" s="84"/>
      <c r="BD233" s="84"/>
      <c r="BE233" s="84"/>
      <c r="BF233" s="84"/>
      <c r="BG233" s="84"/>
      <c r="BH233" s="84"/>
    </row>
    <row r="234" spans="1:60" x14ac:dyDescent="0.25">
      <c r="A234" s="84"/>
      <c r="J234" s="84"/>
      <c r="K234" s="84"/>
      <c r="L234" s="84"/>
      <c r="M234" s="84"/>
      <c r="N234" s="84"/>
      <c r="O234" s="84"/>
      <c r="P234" s="84"/>
      <c r="Q234" s="84"/>
      <c r="R234" s="84"/>
      <c r="S234" s="84"/>
      <c r="T234" s="84"/>
      <c r="U234" s="84"/>
      <c r="V234" s="84"/>
      <c r="W234" s="84"/>
      <c r="X234" s="84"/>
      <c r="Y234" s="84"/>
      <c r="Z234" s="84"/>
      <c r="AA234" s="84"/>
      <c r="AB234" s="84"/>
      <c r="AC234" s="84"/>
      <c r="AD234" s="84"/>
      <c r="AE234" s="84"/>
      <c r="AF234" s="84"/>
      <c r="AG234" s="84"/>
      <c r="AH234" s="84"/>
      <c r="AI234" s="84"/>
      <c r="AJ234" s="84"/>
      <c r="AK234" s="84"/>
      <c r="AL234" s="84"/>
      <c r="AM234" s="84"/>
      <c r="AN234" s="84"/>
      <c r="AO234" s="84"/>
      <c r="AP234" s="84"/>
      <c r="AQ234" s="84"/>
      <c r="AR234" s="84"/>
      <c r="AS234" s="84"/>
      <c r="AT234" s="84"/>
      <c r="AU234" s="84"/>
      <c r="AV234" s="84"/>
      <c r="AW234" s="84"/>
      <c r="AX234" s="84"/>
      <c r="AY234" s="84"/>
      <c r="AZ234" s="84"/>
      <c r="BA234" s="84"/>
      <c r="BB234" s="84"/>
      <c r="BC234" s="84"/>
      <c r="BD234" s="84"/>
      <c r="BE234" s="84"/>
      <c r="BF234" s="84"/>
      <c r="BG234" s="84"/>
      <c r="BH234" s="84"/>
    </row>
    <row r="235" spans="1:60" x14ac:dyDescent="0.25">
      <c r="A235" s="84"/>
      <c r="J235" s="84"/>
      <c r="K235" s="84"/>
      <c r="L235" s="84"/>
      <c r="M235" s="84"/>
      <c r="N235" s="84"/>
      <c r="O235" s="84"/>
      <c r="P235" s="84"/>
      <c r="Q235" s="84"/>
      <c r="R235" s="84"/>
      <c r="S235" s="84"/>
      <c r="T235" s="84"/>
      <c r="U235" s="84"/>
      <c r="V235" s="84"/>
      <c r="W235" s="84"/>
      <c r="X235" s="84"/>
      <c r="Y235" s="84"/>
      <c r="Z235" s="84"/>
      <c r="AA235" s="84"/>
      <c r="AB235" s="84"/>
      <c r="AC235" s="84"/>
      <c r="AD235" s="84"/>
      <c r="AE235" s="84"/>
      <c r="AF235" s="84"/>
      <c r="AG235" s="84"/>
      <c r="AH235" s="84"/>
      <c r="AI235" s="84"/>
      <c r="AJ235" s="84"/>
      <c r="AK235" s="84"/>
      <c r="AL235" s="84"/>
      <c r="AM235" s="84"/>
      <c r="AN235" s="84"/>
      <c r="AO235" s="84"/>
      <c r="AP235" s="84"/>
      <c r="AQ235" s="84"/>
      <c r="AR235" s="84"/>
      <c r="AS235" s="84"/>
      <c r="AT235" s="84"/>
      <c r="AU235" s="84"/>
      <c r="AV235" s="84"/>
      <c r="AW235" s="84"/>
      <c r="AX235" s="84"/>
      <c r="AY235" s="84"/>
      <c r="AZ235" s="84"/>
      <c r="BA235" s="84"/>
      <c r="BB235" s="84"/>
      <c r="BC235" s="84"/>
      <c r="BD235" s="84"/>
      <c r="BE235" s="84"/>
      <c r="BF235" s="84"/>
      <c r="BG235" s="84"/>
      <c r="BH235" s="84"/>
    </row>
    <row r="236" spans="1:60" x14ac:dyDescent="0.25">
      <c r="A236" s="84"/>
      <c r="J236" s="84"/>
      <c r="K236" s="84"/>
      <c r="L236" s="84"/>
      <c r="M236" s="84"/>
      <c r="N236" s="84"/>
      <c r="O236" s="84"/>
      <c r="P236" s="84"/>
      <c r="Q236" s="84"/>
      <c r="R236" s="84"/>
      <c r="S236" s="84"/>
      <c r="T236" s="84"/>
      <c r="U236" s="84"/>
      <c r="V236" s="84"/>
      <c r="W236" s="84"/>
      <c r="X236" s="84"/>
      <c r="Y236" s="84"/>
      <c r="Z236" s="84"/>
      <c r="AA236" s="84"/>
      <c r="AB236" s="84"/>
      <c r="AC236" s="84"/>
      <c r="AD236" s="84"/>
      <c r="AE236" s="84"/>
      <c r="AF236" s="84"/>
      <c r="AG236" s="84"/>
      <c r="AH236" s="84"/>
      <c r="AI236" s="84"/>
      <c r="AJ236" s="84"/>
      <c r="AK236" s="84"/>
      <c r="AL236" s="84"/>
      <c r="AM236" s="84"/>
      <c r="AN236" s="84"/>
      <c r="AO236" s="84"/>
      <c r="AP236" s="84"/>
      <c r="AQ236" s="84"/>
      <c r="AR236" s="84"/>
      <c r="AS236" s="84"/>
      <c r="AT236" s="84"/>
      <c r="AU236" s="84"/>
      <c r="AV236" s="84"/>
      <c r="AW236" s="84"/>
      <c r="AX236" s="84"/>
      <c r="AY236" s="84"/>
      <c r="AZ236" s="84"/>
      <c r="BA236" s="84"/>
      <c r="BB236" s="84"/>
      <c r="BC236" s="84"/>
      <c r="BD236" s="84"/>
      <c r="BE236" s="84"/>
      <c r="BF236" s="84"/>
      <c r="BG236" s="84"/>
      <c r="BH236" s="84"/>
    </row>
    <row r="237" spans="1:60" x14ac:dyDescent="0.25">
      <c r="A237" s="84"/>
      <c r="J237" s="84"/>
      <c r="K237" s="84"/>
      <c r="L237" s="84"/>
      <c r="M237" s="84"/>
      <c r="N237" s="84"/>
      <c r="O237" s="84"/>
      <c r="P237" s="84"/>
      <c r="Q237" s="84"/>
      <c r="R237" s="84"/>
      <c r="S237" s="84"/>
      <c r="T237" s="84"/>
      <c r="U237" s="84"/>
      <c r="V237" s="84"/>
      <c r="W237" s="84"/>
      <c r="X237" s="84"/>
      <c r="Y237" s="84"/>
      <c r="Z237" s="84"/>
      <c r="AA237" s="84"/>
      <c r="AB237" s="84"/>
      <c r="AC237" s="84"/>
      <c r="AD237" s="84"/>
      <c r="AE237" s="84"/>
      <c r="AF237" s="84"/>
      <c r="AG237" s="84"/>
      <c r="AH237" s="84"/>
      <c r="AI237" s="84"/>
      <c r="AJ237" s="84"/>
      <c r="AK237" s="84"/>
      <c r="AL237" s="84"/>
      <c r="AM237" s="84"/>
      <c r="AN237" s="84"/>
      <c r="AO237" s="84"/>
      <c r="AP237" s="84"/>
      <c r="AQ237" s="84"/>
      <c r="AR237" s="84"/>
      <c r="AS237" s="84"/>
      <c r="AT237" s="84"/>
      <c r="AU237" s="84"/>
      <c r="AV237" s="84"/>
      <c r="AW237" s="84"/>
      <c r="AX237" s="84"/>
      <c r="AY237" s="84"/>
      <c r="AZ237" s="84"/>
      <c r="BA237" s="84"/>
      <c r="BB237" s="84"/>
      <c r="BC237" s="84"/>
      <c r="BD237" s="84"/>
      <c r="BE237" s="84"/>
      <c r="BF237" s="84"/>
      <c r="BG237" s="84"/>
      <c r="BH237" s="84"/>
    </row>
    <row r="238" spans="1:60" x14ac:dyDescent="0.25">
      <c r="A238" s="84"/>
      <c r="J238" s="84"/>
      <c r="K238" s="84"/>
      <c r="L238" s="84"/>
      <c r="M238" s="84"/>
      <c r="N238" s="84"/>
      <c r="O238" s="84"/>
      <c r="P238" s="84"/>
      <c r="Q238" s="84"/>
      <c r="R238" s="84"/>
      <c r="S238" s="84"/>
      <c r="T238" s="84"/>
      <c r="U238" s="84"/>
      <c r="V238" s="84"/>
      <c r="W238" s="84"/>
      <c r="X238" s="84"/>
      <c r="Y238" s="84"/>
      <c r="Z238" s="84"/>
      <c r="AA238" s="84"/>
      <c r="AB238" s="84"/>
      <c r="AC238" s="84"/>
      <c r="AD238" s="84"/>
      <c r="AE238" s="84"/>
      <c r="AF238" s="84"/>
      <c r="AG238" s="84"/>
      <c r="AH238" s="84"/>
      <c r="AI238" s="84"/>
      <c r="AJ238" s="84"/>
      <c r="AK238" s="84"/>
      <c r="AL238" s="84"/>
      <c r="AM238" s="84"/>
      <c r="AN238" s="84"/>
      <c r="AO238" s="84"/>
      <c r="AP238" s="84"/>
      <c r="AQ238" s="84"/>
      <c r="AR238" s="84"/>
      <c r="AS238" s="84"/>
      <c r="AT238" s="84"/>
      <c r="AU238" s="84"/>
      <c r="AV238" s="84"/>
      <c r="AW238" s="84"/>
      <c r="AX238" s="84"/>
      <c r="AY238" s="84"/>
      <c r="AZ238" s="84"/>
      <c r="BA238" s="84"/>
      <c r="BB238" s="84"/>
      <c r="BC238" s="84"/>
      <c r="BD238" s="84"/>
      <c r="BE238" s="84"/>
      <c r="BF238" s="84"/>
      <c r="BG238" s="84"/>
      <c r="BH238" s="84"/>
    </row>
    <row r="239" spans="1:60" x14ac:dyDescent="0.25">
      <c r="A239" s="84"/>
      <c r="J239" s="84"/>
      <c r="K239" s="84"/>
      <c r="L239" s="84"/>
      <c r="M239" s="84"/>
      <c r="N239" s="84"/>
      <c r="O239" s="84"/>
      <c r="P239" s="84"/>
      <c r="Q239" s="84"/>
      <c r="R239" s="84"/>
      <c r="S239" s="84"/>
      <c r="T239" s="84"/>
      <c r="U239" s="84"/>
      <c r="V239" s="84"/>
      <c r="W239" s="84"/>
      <c r="X239" s="84"/>
      <c r="Y239" s="84"/>
      <c r="Z239" s="84"/>
      <c r="AA239" s="84"/>
      <c r="AB239" s="84"/>
      <c r="AC239" s="84"/>
      <c r="AD239" s="84"/>
      <c r="AE239" s="84"/>
      <c r="AF239" s="84"/>
      <c r="AG239" s="84"/>
      <c r="AH239" s="84"/>
      <c r="AI239" s="84"/>
      <c r="AJ239" s="84"/>
      <c r="AK239" s="84"/>
      <c r="AL239" s="84"/>
      <c r="AM239" s="84"/>
      <c r="AN239" s="84"/>
      <c r="AO239" s="84"/>
      <c r="AP239" s="84"/>
      <c r="AQ239" s="84"/>
      <c r="AR239" s="84"/>
      <c r="AS239" s="84"/>
      <c r="AT239" s="84"/>
      <c r="AU239" s="84"/>
      <c r="AV239" s="84"/>
      <c r="AW239" s="84"/>
      <c r="AX239" s="84"/>
      <c r="AY239" s="84"/>
      <c r="AZ239" s="84"/>
      <c r="BA239" s="84"/>
      <c r="BB239" s="84"/>
      <c r="BC239" s="84"/>
      <c r="BD239" s="84"/>
      <c r="BE239" s="84"/>
      <c r="BF239" s="84"/>
      <c r="BG239" s="84"/>
      <c r="BH239" s="84"/>
    </row>
    <row r="240" spans="1:60" x14ac:dyDescent="0.25">
      <c r="A240" s="84"/>
      <c r="J240" s="84"/>
      <c r="K240" s="84"/>
      <c r="L240" s="84"/>
      <c r="M240" s="84"/>
      <c r="N240" s="84"/>
      <c r="O240" s="84"/>
      <c r="P240" s="84"/>
      <c r="Q240" s="84"/>
      <c r="R240" s="84"/>
      <c r="S240" s="84"/>
      <c r="T240" s="84"/>
      <c r="U240" s="84"/>
      <c r="V240" s="84"/>
      <c r="W240" s="84"/>
      <c r="X240" s="84"/>
      <c r="Y240" s="84"/>
      <c r="Z240" s="84"/>
      <c r="AA240" s="84"/>
      <c r="AB240" s="84"/>
      <c r="AC240" s="84"/>
      <c r="AD240" s="84"/>
      <c r="AE240" s="84"/>
      <c r="AF240" s="84"/>
      <c r="AG240" s="84"/>
      <c r="AH240" s="84"/>
      <c r="AI240" s="84"/>
      <c r="AJ240" s="84"/>
      <c r="AK240" s="84"/>
      <c r="AL240" s="84"/>
      <c r="AM240" s="84"/>
      <c r="AN240" s="84"/>
      <c r="AO240" s="84"/>
      <c r="AP240" s="84"/>
      <c r="AQ240" s="84"/>
      <c r="AR240" s="84"/>
      <c r="AS240" s="84"/>
      <c r="AT240" s="84"/>
      <c r="AU240" s="84"/>
      <c r="AV240" s="84"/>
      <c r="AW240" s="84"/>
      <c r="AX240" s="84"/>
      <c r="AY240" s="84"/>
      <c r="AZ240" s="84"/>
      <c r="BA240" s="84"/>
      <c r="BB240" s="84"/>
      <c r="BC240" s="84"/>
      <c r="BD240" s="84"/>
      <c r="BE240" s="84"/>
      <c r="BF240" s="84"/>
      <c r="BG240" s="84"/>
      <c r="BH240" s="84"/>
    </row>
    <row r="241" spans="1:60" x14ac:dyDescent="0.25">
      <c r="A241" s="84"/>
      <c r="J241" s="84"/>
      <c r="K241" s="84"/>
      <c r="L241" s="84"/>
      <c r="M241" s="84"/>
      <c r="N241" s="84"/>
      <c r="O241" s="84"/>
      <c r="P241" s="84"/>
      <c r="Q241" s="84"/>
      <c r="R241" s="84"/>
      <c r="S241" s="84"/>
      <c r="T241" s="84"/>
      <c r="U241" s="84"/>
      <c r="V241" s="84"/>
      <c r="W241" s="84"/>
      <c r="X241" s="84"/>
      <c r="Y241" s="84"/>
      <c r="Z241" s="84"/>
      <c r="AA241" s="84"/>
      <c r="AB241" s="84"/>
      <c r="AC241" s="84"/>
      <c r="AD241" s="84"/>
      <c r="AE241" s="84"/>
      <c r="AF241" s="84"/>
      <c r="AG241" s="84"/>
      <c r="AH241" s="84"/>
      <c r="AI241" s="84"/>
      <c r="AJ241" s="84"/>
      <c r="AK241" s="84"/>
      <c r="AL241" s="84"/>
      <c r="AM241" s="84"/>
      <c r="AN241" s="84"/>
      <c r="AO241" s="84"/>
      <c r="AP241" s="84"/>
      <c r="AQ241" s="84"/>
      <c r="AR241" s="84"/>
      <c r="AS241" s="84"/>
      <c r="AT241" s="84"/>
      <c r="AU241" s="84"/>
      <c r="AV241" s="84"/>
      <c r="AW241" s="84"/>
      <c r="AX241" s="84"/>
      <c r="AY241" s="84"/>
      <c r="AZ241" s="84"/>
      <c r="BA241" s="84"/>
      <c r="BB241" s="84"/>
      <c r="BC241" s="84"/>
      <c r="BD241" s="84"/>
      <c r="BE241" s="84"/>
      <c r="BF241" s="84"/>
      <c r="BG241" s="84"/>
      <c r="BH241" s="84"/>
    </row>
    <row r="242" spans="1:60" x14ac:dyDescent="0.25">
      <c r="A242" s="84"/>
      <c r="J242" s="84"/>
      <c r="K242" s="84"/>
      <c r="L242" s="84"/>
      <c r="M242" s="84"/>
      <c r="N242" s="84"/>
      <c r="O242" s="84"/>
      <c r="P242" s="84"/>
      <c r="Q242" s="84"/>
      <c r="R242" s="84"/>
      <c r="S242" s="84"/>
      <c r="T242" s="84"/>
      <c r="U242" s="84"/>
      <c r="V242" s="84"/>
      <c r="W242" s="84"/>
      <c r="X242" s="84"/>
      <c r="Y242" s="84"/>
      <c r="Z242" s="84"/>
      <c r="AA242" s="84"/>
      <c r="AB242" s="84"/>
      <c r="AC242" s="84"/>
      <c r="AD242" s="84"/>
      <c r="AE242" s="84"/>
      <c r="AF242" s="84"/>
      <c r="AG242" s="84"/>
      <c r="AH242" s="84"/>
      <c r="AI242" s="84"/>
      <c r="AJ242" s="84"/>
      <c r="AK242" s="84"/>
      <c r="AL242" s="84"/>
      <c r="AM242" s="84"/>
      <c r="AN242" s="84"/>
      <c r="AO242" s="84"/>
      <c r="AP242" s="84"/>
      <c r="AQ242" s="84"/>
      <c r="AR242" s="84"/>
      <c r="AS242" s="84"/>
      <c r="AT242" s="84"/>
      <c r="AU242" s="84"/>
      <c r="AV242" s="84"/>
      <c r="AW242" s="84"/>
      <c r="AX242" s="84"/>
      <c r="AY242" s="84"/>
      <c r="AZ242" s="84"/>
      <c r="BA242" s="84"/>
      <c r="BB242" s="84"/>
      <c r="BC242" s="84"/>
      <c r="BD242" s="84"/>
      <c r="BE242" s="84"/>
      <c r="BF242" s="84"/>
      <c r="BG242" s="84"/>
      <c r="BH242" s="84"/>
    </row>
    <row r="243" spans="1:60" x14ac:dyDescent="0.25">
      <c r="A243" s="84"/>
      <c r="J243" s="84"/>
      <c r="K243" s="84"/>
      <c r="L243" s="84"/>
      <c r="M243" s="84"/>
      <c r="N243" s="84"/>
      <c r="O243" s="84"/>
      <c r="P243" s="84"/>
      <c r="Q243" s="84"/>
      <c r="R243" s="84"/>
      <c r="S243" s="84"/>
      <c r="T243" s="84"/>
      <c r="U243" s="84"/>
      <c r="V243" s="84"/>
      <c r="W243" s="84"/>
      <c r="X243" s="84"/>
      <c r="Y243" s="84"/>
      <c r="Z243" s="84"/>
      <c r="AA243" s="84"/>
      <c r="AB243" s="84"/>
      <c r="AC243" s="84"/>
      <c r="AD243" s="84"/>
      <c r="AE243" s="84"/>
      <c r="AF243" s="84"/>
      <c r="AG243" s="84"/>
      <c r="AH243" s="84"/>
      <c r="AI243" s="84"/>
      <c r="AJ243" s="84"/>
      <c r="AK243" s="84"/>
      <c r="AL243" s="84"/>
      <c r="AM243" s="84"/>
      <c r="AN243" s="84"/>
      <c r="AO243" s="84"/>
      <c r="AP243" s="84"/>
      <c r="AQ243" s="84"/>
      <c r="AR243" s="84"/>
      <c r="AS243" s="84"/>
      <c r="AT243" s="84"/>
      <c r="AU243" s="84"/>
      <c r="AV243" s="84"/>
      <c r="AW243" s="84"/>
      <c r="AX243" s="84"/>
      <c r="AY243" s="84"/>
      <c r="AZ243" s="84"/>
      <c r="BA243" s="84"/>
      <c r="BB243" s="84"/>
      <c r="BC243" s="84"/>
      <c r="BD243" s="84"/>
      <c r="BE243" s="84"/>
      <c r="BF243" s="84"/>
      <c r="BG243" s="84"/>
      <c r="BH243" s="84"/>
    </row>
    <row r="244" spans="1:60" x14ac:dyDescent="0.25">
      <c r="A244" s="84"/>
      <c r="J244" s="84"/>
      <c r="K244" s="84"/>
      <c r="L244" s="84"/>
      <c r="M244" s="84"/>
      <c r="N244" s="84"/>
      <c r="O244" s="84"/>
      <c r="P244" s="84"/>
      <c r="Q244" s="84"/>
      <c r="R244" s="84"/>
      <c r="S244" s="84"/>
      <c r="T244" s="84"/>
      <c r="U244" s="84"/>
      <c r="V244" s="84"/>
      <c r="W244" s="84"/>
      <c r="X244" s="84"/>
      <c r="Y244" s="84"/>
      <c r="Z244" s="84"/>
      <c r="AA244" s="84"/>
      <c r="AB244" s="84"/>
      <c r="AC244" s="84"/>
      <c r="AD244" s="84"/>
      <c r="AE244" s="84"/>
      <c r="AF244" s="84"/>
      <c r="AG244" s="84"/>
      <c r="AH244" s="84"/>
      <c r="AI244" s="84"/>
      <c r="AJ244" s="84"/>
      <c r="AK244" s="84"/>
      <c r="AL244" s="84"/>
      <c r="AM244" s="84"/>
      <c r="AN244" s="84"/>
      <c r="AO244" s="84"/>
      <c r="AP244" s="84"/>
      <c r="AQ244" s="84"/>
      <c r="AR244" s="84"/>
      <c r="AS244" s="84"/>
      <c r="AT244" s="84"/>
      <c r="AU244" s="84"/>
      <c r="AV244" s="84"/>
      <c r="AW244" s="84"/>
      <c r="AX244" s="84"/>
      <c r="AY244" s="84"/>
      <c r="AZ244" s="84"/>
      <c r="BA244" s="84"/>
      <c r="BB244" s="84"/>
      <c r="BC244" s="84"/>
      <c r="BD244" s="84"/>
      <c r="BE244" s="84"/>
      <c r="BF244" s="84"/>
      <c r="BG244" s="84"/>
      <c r="BH244" s="84"/>
    </row>
    <row r="245" spans="1:60" x14ac:dyDescent="0.25">
      <c r="A245" s="84"/>
    </row>
    <row r="246" spans="1:60" x14ac:dyDescent="0.25">
      <c r="A246" s="84"/>
    </row>
    <row r="247" spans="1:60" x14ac:dyDescent="0.25">
      <c r="A247" s="84"/>
    </row>
    <row r="248" spans="1:60" x14ac:dyDescent="0.25">
      <c r="A248" s="84"/>
    </row>
  </sheetData>
  <sheetProtection algorithmName="SHA-512" hashValue="pk41qPkreGaIienBHjYN6qHrG0CgO529+BqkFfOkTGgU8ieLIk2ly7oHCkTe6nIJwtUs4b/6dT5t6eEiLeXG7Q==" saltValue="1Vg2zxH2JXOw6ZLmo/E9SA==" spinCount="100000" sheet="1" objects="1" scenarios="1"/>
  <mergeCells count="17">
    <mergeCell ref="J56:O61"/>
    <mergeCell ref="P56:U61"/>
    <mergeCell ref="V56:AA61"/>
    <mergeCell ref="AB56:AG61"/>
    <mergeCell ref="AH56:AM61"/>
    <mergeCell ref="AO16:AT25"/>
    <mergeCell ref="E16:I25"/>
    <mergeCell ref="AO6:AT15"/>
    <mergeCell ref="B2:I4"/>
    <mergeCell ref="J2:AM4"/>
    <mergeCell ref="B6:D55"/>
    <mergeCell ref="E6:I15"/>
    <mergeCell ref="E46:I55"/>
    <mergeCell ref="AO36:AT45"/>
    <mergeCell ref="E36:I45"/>
    <mergeCell ref="AO26:AT35"/>
    <mergeCell ref="E26:I35"/>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K55"/>
  <sheetViews>
    <sheetView zoomScale="90" zoomScaleNormal="90" workbookViewId="0">
      <selection activeCell="E8" sqref="E8"/>
    </sheetView>
  </sheetViews>
  <sheetFormatPr baseColWidth="10" defaultRowHeight="15" x14ac:dyDescent="0.25"/>
  <cols>
    <col min="2" max="2" width="24.140625" customWidth="1"/>
    <col min="3" max="3" width="70.140625" customWidth="1"/>
    <col min="4" max="4" width="29.85546875" customWidth="1"/>
  </cols>
  <sheetData>
    <row r="1" spans="1:37" ht="23.25" x14ac:dyDescent="0.25">
      <c r="A1" s="84"/>
      <c r="B1" s="376" t="s">
        <v>55</v>
      </c>
      <c r="C1" s="376"/>
      <c r="D1" s="376"/>
      <c r="E1" s="84"/>
      <c r="F1" s="84"/>
      <c r="G1" s="84"/>
      <c r="H1" s="84"/>
      <c r="I1" s="84"/>
      <c r="J1" s="84"/>
      <c r="K1" s="84"/>
      <c r="L1" s="84"/>
      <c r="M1" s="84"/>
      <c r="N1" s="84"/>
      <c r="O1" s="84"/>
      <c r="P1" s="84"/>
      <c r="Q1" s="84"/>
      <c r="R1" s="84"/>
      <c r="S1" s="84"/>
      <c r="T1" s="84"/>
      <c r="U1" s="84"/>
      <c r="V1" s="84"/>
      <c r="W1" s="84"/>
      <c r="X1" s="84"/>
      <c r="Y1" s="84"/>
      <c r="Z1" s="84"/>
      <c r="AA1" s="84"/>
      <c r="AB1" s="84"/>
      <c r="AC1" s="84"/>
      <c r="AD1" s="84"/>
      <c r="AE1" s="84"/>
    </row>
    <row r="2" spans="1:37" x14ac:dyDescent="0.25">
      <c r="A2" s="84"/>
      <c r="B2" s="84"/>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row>
    <row r="3" spans="1:37" ht="25.5" x14ac:dyDescent="0.25">
      <c r="A3" s="84"/>
      <c r="B3" s="11"/>
      <c r="C3" s="12" t="s">
        <v>52</v>
      </c>
      <c r="D3" s="12" t="s">
        <v>4</v>
      </c>
      <c r="E3" s="84"/>
      <c r="F3" s="84"/>
      <c r="G3" s="84"/>
      <c r="H3" s="84"/>
      <c r="I3" s="84"/>
      <c r="J3" s="84"/>
      <c r="K3" s="84"/>
      <c r="L3" s="84"/>
      <c r="M3" s="84"/>
      <c r="N3" s="84"/>
      <c r="O3" s="84"/>
      <c r="P3" s="84"/>
      <c r="Q3" s="84"/>
      <c r="R3" s="84"/>
      <c r="S3" s="84"/>
      <c r="T3" s="84"/>
      <c r="U3" s="84"/>
      <c r="V3" s="84"/>
      <c r="W3" s="84"/>
      <c r="X3" s="84"/>
      <c r="Y3" s="84"/>
      <c r="Z3" s="84"/>
      <c r="AA3" s="84"/>
      <c r="AB3" s="84"/>
      <c r="AC3" s="84"/>
      <c r="AD3" s="84"/>
      <c r="AE3" s="84"/>
    </row>
    <row r="4" spans="1:37" ht="51" x14ac:dyDescent="0.25">
      <c r="A4" s="84"/>
      <c r="B4" s="13" t="s">
        <v>51</v>
      </c>
      <c r="C4" s="14" t="s">
        <v>102</v>
      </c>
      <c r="D4" s="15">
        <v>0.2</v>
      </c>
      <c r="E4" s="84"/>
      <c r="F4" s="84"/>
      <c r="G4" s="84"/>
      <c r="H4" s="84"/>
      <c r="I4" s="84"/>
      <c r="J4" s="84"/>
      <c r="K4" s="84"/>
      <c r="L4" s="84"/>
      <c r="M4" s="84"/>
      <c r="N4" s="84"/>
      <c r="O4" s="84"/>
      <c r="P4" s="84"/>
      <c r="Q4" s="84"/>
      <c r="R4" s="84"/>
      <c r="S4" s="84"/>
      <c r="T4" s="84"/>
      <c r="U4" s="84"/>
      <c r="V4" s="84"/>
      <c r="W4" s="84"/>
      <c r="X4" s="84"/>
      <c r="Y4" s="84"/>
      <c r="Z4" s="84"/>
      <c r="AA4" s="84"/>
      <c r="AB4" s="84"/>
      <c r="AC4" s="84"/>
      <c r="AD4" s="84"/>
      <c r="AE4" s="84"/>
    </row>
    <row r="5" spans="1:37" ht="51" x14ac:dyDescent="0.25">
      <c r="A5" s="84"/>
      <c r="B5" s="16" t="s">
        <v>53</v>
      </c>
      <c r="C5" s="17" t="s">
        <v>103</v>
      </c>
      <c r="D5" s="18">
        <v>0.4</v>
      </c>
      <c r="E5" s="84"/>
      <c r="F5" s="84"/>
      <c r="G5" s="84"/>
      <c r="H5" s="84"/>
      <c r="I5" s="84"/>
      <c r="J5" s="84"/>
      <c r="K5" s="84"/>
      <c r="L5" s="84"/>
      <c r="M5" s="84"/>
      <c r="N5" s="84"/>
      <c r="O5" s="84"/>
      <c r="P5" s="84"/>
      <c r="Q5" s="84"/>
      <c r="R5" s="84"/>
      <c r="S5" s="84"/>
      <c r="T5" s="84"/>
      <c r="U5" s="84"/>
      <c r="V5" s="84"/>
      <c r="W5" s="84"/>
      <c r="X5" s="84"/>
      <c r="Y5" s="84"/>
      <c r="Z5" s="84"/>
      <c r="AA5" s="84"/>
      <c r="AB5" s="84"/>
      <c r="AC5" s="84"/>
      <c r="AD5" s="84"/>
      <c r="AE5" s="84"/>
    </row>
    <row r="6" spans="1:37" ht="51" x14ac:dyDescent="0.25">
      <c r="A6" s="84"/>
      <c r="B6" s="19" t="s">
        <v>107</v>
      </c>
      <c r="C6" s="17" t="s">
        <v>104</v>
      </c>
      <c r="D6" s="18">
        <v>0.6</v>
      </c>
      <c r="E6" s="84"/>
      <c r="F6" s="84"/>
      <c r="G6" s="84"/>
      <c r="H6" s="84"/>
      <c r="I6" s="84"/>
      <c r="J6" s="84"/>
      <c r="K6" s="84"/>
      <c r="L6" s="84"/>
      <c r="M6" s="84"/>
      <c r="N6" s="84"/>
      <c r="O6" s="84"/>
      <c r="P6" s="84"/>
      <c r="Q6" s="84"/>
      <c r="R6" s="84"/>
      <c r="S6" s="84"/>
      <c r="T6" s="84"/>
      <c r="U6" s="84"/>
      <c r="V6" s="84"/>
      <c r="W6" s="84"/>
      <c r="X6" s="84"/>
      <c r="Y6" s="84"/>
      <c r="Z6" s="84"/>
      <c r="AA6" s="84"/>
      <c r="AB6" s="84"/>
      <c r="AC6" s="84"/>
      <c r="AD6" s="84"/>
      <c r="AE6" s="84"/>
    </row>
    <row r="7" spans="1:37" ht="76.5" x14ac:dyDescent="0.25">
      <c r="A7" s="84"/>
      <c r="B7" s="20" t="s">
        <v>6</v>
      </c>
      <c r="C7" s="17" t="s">
        <v>105</v>
      </c>
      <c r="D7" s="18">
        <v>0.8</v>
      </c>
      <c r="E7" s="84"/>
      <c r="F7" s="84"/>
      <c r="G7" s="84"/>
      <c r="H7" s="84"/>
      <c r="I7" s="84"/>
      <c r="J7" s="84"/>
      <c r="K7" s="84"/>
      <c r="L7" s="84"/>
      <c r="M7" s="84"/>
      <c r="N7" s="84"/>
      <c r="O7" s="84"/>
      <c r="P7" s="84"/>
      <c r="Q7" s="84"/>
      <c r="R7" s="84"/>
      <c r="S7" s="84"/>
      <c r="T7" s="84"/>
      <c r="U7" s="84"/>
      <c r="V7" s="84"/>
      <c r="W7" s="84"/>
      <c r="X7" s="84"/>
      <c r="Y7" s="84"/>
      <c r="Z7" s="84"/>
      <c r="AA7" s="84"/>
      <c r="AB7" s="84"/>
      <c r="AC7" s="84"/>
      <c r="AD7" s="84"/>
      <c r="AE7" s="84"/>
    </row>
    <row r="8" spans="1:37" ht="51" x14ac:dyDescent="0.25">
      <c r="A8" s="84"/>
      <c r="B8" s="21" t="s">
        <v>54</v>
      </c>
      <c r="C8" s="17" t="s">
        <v>106</v>
      </c>
      <c r="D8" s="18">
        <v>1</v>
      </c>
      <c r="E8" s="84"/>
      <c r="F8" s="84"/>
      <c r="G8" s="84"/>
      <c r="H8" s="84"/>
      <c r="I8" s="84"/>
      <c r="J8" s="84"/>
      <c r="K8" s="84"/>
      <c r="L8" s="84"/>
      <c r="M8" s="84"/>
      <c r="N8" s="84"/>
      <c r="O8" s="84"/>
      <c r="P8" s="84"/>
      <c r="Q8" s="84"/>
      <c r="R8" s="84"/>
      <c r="S8" s="84"/>
      <c r="T8" s="84"/>
      <c r="U8" s="84"/>
      <c r="V8" s="84"/>
      <c r="W8" s="84"/>
      <c r="X8" s="84"/>
      <c r="Y8" s="84"/>
      <c r="Z8" s="84"/>
      <c r="AA8" s="84"/>
      <c r="AB8" s="84"/>
      <c r="AC8" s="84"/>
      <c r="AD8" s="84"/>
      <c r="AE8" s="84"/>
    </row>
    <row r="9" spans="1:37" x14ac:dyDescent="0.25">
      <c r="A9" s="84"/>
      <c r="B9" s="108"/>
      <c r="C9" s="108"/>
      <c r="D9" s="108"/>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row>
    <row r="10" spans="1:37" ht="16.5" x14ac:dyDescent="0.25">
      <c r="A10" s="84"/>
      <c r="B10" s="109"/>
      <c r="C10" s="108"/>
      <c r="D10" s="108"/>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row>
    <row r="11" spans="1:37" x14ac:dyDescent="0.25">
      <c r="A11" s="84"/>
      <c r="B11" s="108"/>
      <c r="C11" s="108"/>
      <c r="D11" s="108"/>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row>
    <row r="12" spans="1:37" x14ac:dyDescent="0.25">
      <c r="A12" s="84"/>
      <c r="B12" s="108"/>
      <c r="C12" s="108"/>
      <c r="D12" s="108"/>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row>
    <row r="13" spans="1:37" x14ac:dyDescent="0.25">
      <c r="A13" s="84"/>
      <c r="B13" s="108"/>
      <c r="C13" s="108"/>
      <c r="D13" s="108"/>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row>
    <row r="14" spans="1:37" x14ac:dyDescent="0.25">
      <c r="A14" s="84"/>
      <c r="B14" s="108"/>
      <c r="C14" s="108"/>
      <c r="D14" s="108"/>
      <c r="E14" s="84"/>
      <c r="F14" s="84"/>
      <c r="G14" s="84"/>
      <c r="H14" s="84"/>
      <c r="I14" s="84"/>
      <c r="J14" s="84"/>
      <c r="K14" s="84"/>
      <c r="L14" s="84"/>
      <c r="M14" s="84"/>
      <c r="N14" s="84"/>
      <c r="O14" s="84"/>
      <c r="P14" s="84"/>
      <c r="Q14" s="84"/>
      <c r="R14" s="84"/>
      <c r="S14" s="84"/>
      <c r="T14" s="84"/>
      <c r="U14" s="84"/>
      <c r="V14" s="84"/>
      <c r="W14" s="84"/>
      <c r="X14" s="84"/>
      <c r="Y14" s="84"/>
      <c r="Z14" s="84"/>
      <c r="AA14" s="84"/>
      <c r="AB14" s="84"/>
      <c r="AC14" s="84"/>
      <c r="AD14" s="84"/>
      <c r="AE14" s="84"/>
      <c r="AF14" s="84"/>
      <c r="AG14" s="84"/>
      <c r="AH14" s="84"/>
      <c r="AI14" s="84"/>
      <c r="AJ14" s="84"/>
      <c r="AK14" s="84"/>
    </row>
    <row r="15" spans="1:37" x14ac:dyDescent="0.25">
      <c r="A15" s="84"/>
      <c r="B15" s="108"/>
      <c r="C15" s="108"/>
      <c r="D15" s="108"/>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row>
    <row r="16" spans="1:37" x14ac:dyDescent="0.25">
      <c r="A16" s="84"/>
      <c r="B16" s="108"/>
      <c r="C16" s="108"/>
      <c r="D16" s="108"/>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84"/>
      <c r="AH16" s="84"/>
      <c r="AI16" s="84"/>
      <c r="AJ16" s="84"/>
      <c r="AK16" s="84"/>
    </row>
    <row r="17" spans="1:37" x14ac:dyDescent="0.25">
      <c r="A17" s="84"/>
      <c r="B17" s="108"/>
      <c r="C17" s="108"/>
      <c r="D17" s="108"/>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row>
    <row r="18" spans="1:37" x14ac:dyDescent="0.25">
      <c r="A18" s="84"/>
      <c r="B18" s="108"/>
      <c r="C18" s="108"/>
      <c r="D18" s="108"/>
      <c r="E18" s="84"/>
      <c r="F18" s="84"/>
      <c r="G18" s="84"/>
      <c r="H18" s="84"/>
      <c r="I18" s="84"/>
      <c r="J18" s="84"/>
      <c r="K18" s="84"/>
      <c r="L18" s="84"/>
      <c r="M18" s="84"/>
      <c r="N18" s="84"/>
      <c r="O18" s="84"/>
      <c r="P18" s="84"/>
      <c r="Q18" s="84"/>
      <c r="R18" s="84"/>
      <c r="S18" s="84"/>
      <c r="T18" s="84"/>
      <c r="U18" s="84"/>
      <c r="V18" s="84"/>
      <c r="W18" s="84"/>
      <c r="X18" s="84"/>
      <c r="Y18" s="84"/>
      <c r="Z18" s="84"/>
      <c r="AA18" s="84"/>
      <c r="AB18" s="84"/>
      <c r="AC18" s="84"/>
      <c r="AD18" s="84"/>
      <c r="AE18" s="84"/>
      <c r="AF18" s="84"/>
      <c r="AG18" s="84"/>
      <c r="AH18" s="84"/>
      <c r="AI18" s="84"/>
      <c r="AJ18" s="84"/>
      <c r="AK18" s="84"/>
    </row>
    <row r="19" spans="1:37" x14ac:dyDescent="0.25">
      <c r="A19" s="84"/>
      <c r="B19" s="84"/>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c r="AI19" s="84"/>
      <c r="AJ19" s="84"/>
      <c r="AK19" s="84"/>
    </row>
    <row r="20" spans="1:37" x14ac:dyDescent="0.25">
      <c r="A20" s="84"/>
      <c r="B20" s="84"/>
      <c r="C20" s="84"/>
      <c r="D20" s="84"/>
      <c r="E20" s="84"/>
      <c r="F20" s="84"/>
      <c r="G20" s="84"/>
      <c r="H20" s="84"/>
      <c r="I20" s="84"/>
      <c r="J20" s="84"/>
      <c r="K20" s="84"/>
      <c r="L20" s="84"/>
      <c r="M20" s="84"/>
      <c r="N20" s="84"/>
      <c r="O20" s="84"/>
      <c r="P20" s="84"/>
      <c r="Q20" s="84"/>
      <c r="R20" s="84"/>
      <c r="S20" s="84"/>
      <c r="T20" s="84"/>
      <c r="U20" s="84"/>
      <c r="V20" s="84"/>
      <c r="W20" s="84"/>
      <c r="X20" s="84"/>
      <c r="Y20" s="84"/>
      <c r="Z20" s="84"/>
      <c r="AA20" s="84"/>
      <c r="AB20" s="84"/>
      <c r="AC20" s="84"/>
      <c r="AD20" s="84"/>
      <c r="AE20" s="84"/>
      <c r="AF20" s="84"/>
      <c r="AG20" s="84"/>
      <c r="AH20" s="84"/>
      <c r="AI20" s="84"/>
      <c r="AJ20" s="84"/>
      <c r="AK20" s="84"/>
    </row>
    <row r="21" spans="1:37" x14ac:dyDescent="0.25">
      <c r="A21" s="84"/>
      <c r="B21" s="84"/>
      <c r="C21" s="84"/>
      <c r="D21" s="84"/>
      <c r="E21" s="84"/>
      <c r="F21" s="84"/>
      <c r="G21" s="84"/>
      <c r="H21" s="84"/>
      <c r="I21" s="84"/>
      <c r="J21" s="84"/>
      <c r="K21" s="84"/>
      <c r="L21" s="84"/>
      <c r="M21" s="84"/>
      <c r="N21" s="84"/>
      <c r="O21" s="84"/>
      <c r="P21" s="84"/>
      <c r="Q21" s="84"/>
      <c r="R21" s="84"/>
      <c r="S21" s="84"/>
      <c r="T21" s="84"/>
      <c r="U21" s="84"/>
      <c r="V21" s="84"/>
      <c r="W21" s="84"/>
      <c r="X21" s="84"/>
      <c r="Y21" s="84"/>
      <c r="Z21" s="84"/>
      <c r="AA21" s="84"/>
      <c r="AB21" s="84"/>
      <c r="AC21" s="84"/>
      <c r="AD21" s="84"/>
      <c r="AE21" s="84"/>
      <c r="AF21" s="84"/>
      <c r="AG21" s="84"/>
      <c r="AH21" s="84"/>
      <c r="AI21" s="84"/>
      <c r="AJ21" s="84"/>
      <c r="AK21" s="84"/>
    </row>
    <row r="22" spans="1:37"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c r="AG22" s="84"/>
      <c r="AH22" s="84"/>
      <c r="AI22" s="84"/>
      <c r="AJ22" s="84"/>
      <c r="AK22" s="84"/>
    </row>
    <row r="23" spans="1:37" x14ac:dyDescent="0.25">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row>
    <row r="24" spans="1:37" x14ac:dyDescent="0.25">
      <c r="A24" s="84"/>
      <c r="B24" s="84"/>
      <c r="C24" s="84"/>
      <c r="D24" s="84"/>
      <c r="E24" s="84"/>
      <c r="F24" s="84"/>
      <c r="G24" s="84"/>
      <c r="H24" s="84"/>
      <c r="I24" s="84"/>
      <c r="J24" s="84"/>
      <c r="K24" s="84"/>
      <c r="L24" s="84"/>
      <c r="M24" s="84"/>
      <c r="N24" s="84"/>
      <c r="O24" s="84"/>
      <c r="P24" s="84"/>
      <c r="Q24" s="84"/>
      <c r="R24" s="84"/>
      <c r="S24" s="84"/>
      <c r="T24" s="84"/>
      <c r="U24" s="84"/>
      <c r="V24" s="84"/>
      <c r="W24" s="84"/>
      <c r="X24" s="84"/>
      <c r="Y24" s="84"/>
      <c r="Z24" s="84"/>
      <c r="AA24" s="84"/>
      <c r="AB24" s="84"/>
      <c r="AC24" s="84"/>
      <c r="AD24" s="84"/>
      <c r="AE24" s="84"/>
      <c r="AF24" s="84"/>
      <c r="AG24" s="84"/>
      <c r="AH24" s="84"/>
      <c r="AI24" s="84"/>
      <c r="AJ24" s="84"/>
      <c r="AK24" s="84"/>
    </row>
    <row r="25" spans="1:37" x14ac:dyDescent="0.25">
      <c r="A25" s="84"/>
      <c r="B25" s="84"/>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84"/>
    </row>
    <row r="26" spans="1:37" x14ac:dyDescent="0.25">
      <c r="A26" s="84"/>
      <c r="B26" s="84"/>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84"/>
      <c r="AC26" s="84"/>
      <c r="AD26" s="84"/>
      <c r="AE26" s="84"/>
      <c r="AF26" s="84"/>
      <c r="AG26" s="84"/>
      <c r="AH26" s="84"/>
      <c r="AI26" s="84"/>
      <c r="AJ26" s="84"/>
      <c r="AK26" s="84"/>
    </row>
    <row r="27" spans="1:37" x14ac:dyDescent="0.25">
      <c r="A27" s="84"/>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row>
    <row r="28" spans="1:37" x14ac:dyDescent="0.25">
      <c r="A28" s="84"/>
      <c r="B28" s="84"/>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4"/>
      <c r="AC28" s="84"/>
      <c r="AD28" s="84"/>
      <c r="AE28" s="84"/>
      <c r="AF28" s="84"/>
      <c r="AG28" s="84"/>
      <c r="AH28" s="84"/>
      <c r="AI28" s="84"/>
      <c r="AJ28" s="84"/>
      <c r="AK28" s="84"/>
    </row>
    <row r="29" spans="1:37" x14ac:dyDescent="0.25">
      <c r="A29" s="84"/>
      <c r="B29" s="84"/>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4"/>
      <c r="AC29" s="84"/>
      <c r="AD29" s="84"/>
      <c r="AE29" s="84"/>
      <c r="AF29" s="84"/>
      <c r="AG29" s="84"/>
      <c r="AH29" s="84"/>
      <c r="AI29" s="84"/>
      <c r="AJ29" s="84"/>
      <c r="AK29" s="84"/>
    </row>
    <row r="30" spans="1:37" x14ac:dyDescent="0.25">
      <c r="A30" s="84"/>
      <c r="B30" s="84"/>
      <c r="C30" s="84"/>
      <c r="D30" s="84"/>
      <c r="E30" s="84"/>
      <c r="F30" s="84"/>
      <c r="G30" s="84"/>
      <c r="H30" s="84"/>
      <c r="I30" s="84"/>
      <c r="J30" s="84"/>
      <c r="K30" s="84"/>
      <c r="L30" s="84"/>
      <c r="M30" s="84"/>
      <c r="N30" s="84"/>
      <c r="O30" s="84"/>
      <c r="P30" s="84"/>
      <c r="Q30" s="84"/>
      <c r="R30" s="84"/>
      <c r="S30" s="84"/>
      <c r="T30" s="84"/>
      <c r="U30" s="84"/>
      <c r="V30" s="84"/>
      <c r="W30" s="84"/>
      <c r="X30" s="84"/>
      <c r="Y30" s="84"/>
      <c r="Z30" s="84"/>
      <c r="AA30" s="84"/>
      <c r="AB30" s="84"/>
      <c r="AC30" s="84"/>
      <c r="AD30" s="84"/>
      <c r="AE30" s="84"/>
      <c r="AF30" s="84"/>
      <c r="AG30" s="84"/>
      <c r="AH30" s="84"/>
      <c r="AI30" s="84"/>
      <c r="AJ30" s="84"/>
      <c r="AK30" s="84"/>
    </row>
    <row r="31" spans="1:37" x14ac:dyDescent="0.25">
      <c r="A31" s="84"/>
      <c r="B31" s="84"/>
      <c r="C31" s="84"/>
      <c r="D31" s="84"/>
      <c r="E31" s="84"/>
      <c r="F31" s="84"/>
      <c r="G31" s="84"/>
      <c r="H31" s="84"/>
      <c r="I31" s="84"/>
      <c r="J31" s="84"/>
      <c r="K31" s="84"/>
      <c r="L31" s="84"/>
      <c r="M31" s="84"/>
      <c r="N31" s="84"/>
      <c r="O31" s="84"/>
      <c r="P31" s="84"/>
      <c r="Q31" s="84"/>
      <c r="R31" s="84"/>
      <c r="S31" s="84"/>
      <c r="T31" s="84"/>
      <c r="U31" s="84"/>
      <c r="V31" s="84"/>
      <c r="W31" s="84"/>
      <c r="X31" s="84"/>
      <c r="Y31" s="84"/>
      <c r="Z31" s="84"/>
      <c r="AA31" s="84"/>
      <c r="AB31" s="84"/>
      <c r="AC31" s="84"/>
      <c r="AD31" s="84"/>
      <c r="AE31" s="84"/>
      <c r="AF31" s="84"/>
      <c r="AG31" s="84"/>
      <c r="AH31" s="84"/>
      <c r="AI31" s="84"/>
      <c r="AJ31" s="84"/>
      <c r="AK31" s="84"/>
    </row>
    <row r="32" spans="1:37" x14ac:dyDescent="0.25">
      <c r="A32" s="84"/>
      <c r="B32" s="84"/>
      <c r="C32" s="84"/>
      <c r="D32" s="84"/>
      <c r="E32" s="84"/>
      <c r="F32" s="84"/>
      <c r="G32" s="84"/>
      <c r="H32" s="84"/>
      <c r="I32" s="84"/>
      <c r="J32" s="84"/>
      <c r="K32" s="84"/>
      <c r="L32" s="84"/>
      <c r="M32" s="84"/>
      <c r="N32" s="84"/>
      <c r="O32" s="84"/>
      <c r="P32" s="84"/>
      <c r="Q32" s="84"/>
      <c r="R32" s="84"/>
      <c r="S32" s="84"/>
      <c r="T32" s="84"/>
      <c r="U32" s="84"/>
      <c r="V32" s="84"/>
      <c r="W32" s="84"/>
      <c r="X32" s="84"/>
      <c r="Y32" s="84"/>
      <c r="Z32" s="84"/>
      <c r="AA32" s="84"/>
      <c r="AB32" s="84"/>
      <c r="AC32" s="84"/>
      <c r="AD32" s="84"/>
      <c r="AE32" s="84"/>
      <c r="AF32" s="84"/>
      <c r="AG32" s="84"/>
      <c r="AH32" s="84"/>
      <c r="AI32" s="84"/>
      <c r="AJ32" s="84"/>
      <c r="AK32" s="84"/>
    </row>
    <row r="33" spans="1:31" x14ac:dyDescent="0.25">
      <c r="A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row>
    <row r="34" spans="1:31" x14ac:dyDescent="0.25">
      <c r="A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c r="AE34" s="84"/>
    </row>
    <row r="35" spans="1:31" x14ac:dyDescent="0.25">
      <c r="A35" s="84"/>
    </row>
    <row r="36" spans="1:31" x14ac:dyDescent="0.25">
      <c r="A36" s="84"/>
    </row>
    <row r="37" spans="1:31" x14ac:dyDescent="0.25">
      <c r="A37" s="84"/>
    </row>
    <row r="38" spans="1:31" x14ac:dyDescent="0.25">
      <c r="A38" s="84"/>
    </row>
    <row r="39" spans="1:31" x14ac:dyDescent="0.25">
      <c r="A39" s="84"/>
    </row>
    <row r="40" spans="1:31" x14ac:dyDescent="0.25">
      <c r="A40" s="84"/>
    </row>
    <row r="41" spans="1:31" x14ac:dyDescent="0.25">
      <c r="A41" s="84"/>
    </row>
    <row r="42" spans="1:31" x14ac:dyDescent="0.25">
      <c r="A42" s="84"/>
    </row>
    <row r="43" spans="1:31" x14ac:dyDescent="0.25">
      <c r="A43" s="84"/>
    </row>
    <row r="44" spans="1:31" x14ac:dyDescent="0.25">
      <c r="A44" s="84"/>
    </row>
    <row r="45" spans="1:31" x14ac:dyDescent="0.25">
      <c r="A45" s="84"/>
    </row>
    <row r="46" spans="1:31" x14ac:dyDescent="0.25">
      <c r="A46" s="84"/>
    </row>
    <row r="47" spans="1:31" x14ac:dyDescent="0.25">
      <c r="A47" s="84"/>
    </row>
    <row r="48" spans="1:31" x14ac:dyDescent="0.25">
      <c r="A48" s="84"/>
    </row>
    <row r="49" spans="1:1" x14ac:dyDescent="0.25">
      <c r="A49" s="84"/>
    </row>
    <row r="50" spans="1:1" x14ac:dyDescent="0.25">
      <c r="A50" s="84"/>
    </row>
    <row r="51" spans="1:1" x14ac:dyDescent="0.25">
      <c r="A51" s="84"/>
    </row>
    <row r="52" spans="1:1" x14ac:dyDescent="0.25">
      <c r="A52" s="84"/>
    </row>
    <row r="53" spans="1:1" x14ac:dyDescent="0.25">
      <c r="A53" s="84"/>
    </row>
    <row r="54" spans="1:1" x14ac:dyDescent="0.25">
      <c r="A54" s="84"/>
    </row>
    <row r="55" spans="1:1" x14ac:dyDescent="0.25">
      <c r="A55" s="84"/>
    </row>
  </sheetData>
  <mergeCells count="1">
    <mergeCell ref="B1:D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U232"/>
  <sheetViews>
    <sheetView zoomScale="60" zoomScaleNormal="60" workbookViewId="0">
      <selection activeCell="B6" sqref="B6"/>
    </sheetView>
  </sheetViews>
  <sheetFormatPr baseColWidth="10" defaultRowHeight="15" x14ac:dyDescent="0.25"/>
  <cols>
    <col min="2" max="2" width="40.42578125" customWidth="1"/>
    <col min="3" max="3" width="74.85546875" customWidth="1"/>
    <col min="4" max="4" width="135" bestFit="1" customWidth="1"/>
    <col min="5" max="5" width="144.7109375" bestFit="1" customWidth="1"/>
  </cols>
  <sheetData>
    <row r="1" spans="1:21" ht="33.75" x14ac:dyDescent="0.25">
      <c r="A1" s="84"/>
      <c r="B1" s="377" t="s">
        <v>63</v>
      </c>
      <c r="C1" s="377"/>
      <c r="D1" s="377"/>
      <c r="E1" s="84"/>
      <c r="F1" s="84"/>
      <c r="G1" s="84"/>
      <c r="H1" s="84"/>
      <c r="I1" s="84"/>
      <c r="J1" s="84"/>
      <c r="K1" s="84"/>
      <c r="L1" s="84"/>
      <c r="M1" s="84"/>
      <c r="N1" s="84"/>
      <c r="O1" s="84"/>
      <c r="P1" s="84"/>
      <c r="Q1" s="84"/>
      <c r="R1" s="84"/>
      <c r="S1" s="84"/>
      <c r="T1" s="84"/>
      <c r="U1" s="84"/>
    </row>
    <row r="2" spans="1:21" x14ac:dyDescent="0.25">
      <c r="A2" s="84"/>
      <c r="B2" s="84"/>
      <c r="C2" s="84"/>
      <c r="D2" s="84"/>
      <c r="E2" s="84"/>
      <c r="F2" s="84"/>
      <c r="G2" s="84"/>
      <c r="H2" s="84"/>
      <c r="I2" s="84"/>
      <c r="J2" s="84"/>
      <c r="K2" s="84"/>
      <c r="L2" s="84"/>
      <c r="M2" s="84"/>
      <c r="N2" s="84"/>
      <c r="O2" s="84"/>
      <c r="P2" s="84"/>
      <c r="Q2" s="84"/>
      <c r="R2" s="84"/>
      <c r="S2" s="84"/>
      <c r="T2" s="84"/>
      <c r="U2" s="84"/>
    </row>
    <row r="3" spans="1:21" ht="30" x14ac:dyDescent="0.25">
      <c r="A3" s="84"/>
      <c r="B3" s="105"/>
      <c r="C3" s="36" t="s">
        <v>56</v>
      </c>
      <c r="D3" s="36" t="s">
        <v>57</v>
      </c>
      <c r="E3" s="84"/>
      <c r="F3" s="84"/>
      <c r="G3" s="84"/>
      <c r="H3" s="84"/>
      <c r="I3" s="84"/>
      <c r="J3" s="84"/>
      <c r="K3" s="84"/>
      <c r="L3" s="84"/>
      <c r="M3" s="84"/>
      <c r="N3" s="84"/>
      <c r="O3" s="84"/>
      <c r="P3" s="84"/>
      <c r="Q3" s="84"/>
      <c r="R3" s="84"/>
      <c r="S3" s="84"/>
      <c r="T3" s="84"/>
      <c r="U3" s="84"/>
    </row>
    <row r="4" spans="1:21" ht="33.75" x14ac:dyDescent="0.25">
      <c r="A4" s="104" t="s">
        <v>83</v>
      </c>
      <c r="B4" s="39" t="s">
        <v>101</v>
      </c>
      <c r="C4" s="44" t="s">
        <v>158</v>
      </c>
      <c r="D4" s="37" t="s">
        <v>97</v>
      </c>
      <c r="E4" s="84"/>
      <c r="F4" s="84"/>
      <c r="G4" s="84"/>
      <c r="H4" s="84"/>
      <c r="I4" s="84"/>
      <c r="J4" s="84"/>
      <c r="K4" s="84"/>
      <c r="L4" s="84"/>
      <c r="M4" s="84"/>
      <c r="N4" s="84"/>
      <c r="O4" s="84"/>
      <c r="P4" s="84"/>
      <c r="Q4" s="84"/>
      <c r="R4" s="84"/>
      <c r="S4" s="84"/>
      <c r="T4" s="84"/>
      <c r="U4" s="84"/>
    </row>
    <row r="5" spans="1:21" ht="67.5" x14ac:dyDescent="0.25">
      <c r="A5" s="104" t="s">
        <v>84</v>
      </c>
      <c r="B5" s="40" t="s">
        <v>59</v>
      </c>
      <c r="C5" s="45" t="s">
        <v>93</v>
      </c>
      <c r="D5" s="38" t="s">
        <v>98</v>
      </c>
      <c r="E5" s="84"/>
      <c r="F5" s="84"/>
      <c r="G5" s="84"/>
      <c r="H5" s="84"/>
      <c r="I5" s="84"/>
      <c r="J5" s="84"/>
      <c r="K5" s="84"/>
      <c r="L5" s="84"/>
      <c r="M5" s="84"/>
      <c r="N5" s="84"/>
      <c r="O5" s="84"/>
      <c r="P5" s="84"/>
      <c r="Q5" s="84"/>
      <c r="R5" s="84"/>
      <c r="S5" s="84"/>
      <c r="T5" s="84"/>
      <c r="U5" s="84"/>
    </row>
    <row r="6" spans="1:21" ht="67.5" x14ac:dyDescent="0.25">
      <c r="A6" s="104" t="s">
        <v>81</v>
      </c>
      <c r="B6" s="41" t="s">
        <v>60</v>
      </c>
      <c r="C6" s="45" t="s">
        <v>94</v>
      </c>
      <c r="D6" s="38" t="s">
        <v>100</v>
      </c>
      <c r="E6" s="84"/>
      <c r="F6" s="84"/>
      <c r="G6" s="84"/>
      <c r="H6" s="84"/>
      <c r="I6" s="84"/>
      <c r="J6" s="84"/>
      <c r="K6" s="84"/>
      <c r="L6" s="84"/>
      <c r="M6" s="84"/>
      <c r="N6" s="84"/>
      <c r="O6" s="84"/>
      <c r="P6" s="84"/>
      <c r="Q6" s="84"/>
      <c r="R6" s="84"/>
      <c r="S6" s="84"/>
      <c r="T6" s="84"/>
      <c r="U6" s="84"/>
    </row>
    <row r="7" spans="1:21" ht="101.25" x14ac:dyDescent="0.25">
      <c r="A7" s="104" t="s">
        <v>7</v>
      </c>
      <c r="B7" s="42" t="s">
        <v>61</v>
      </c>
      <c r="C7" s="45" t="s">
        <v>95</v>
      </c>
      <c r="D7" s="38" t="s">
        <v>99</v>
      </c>
      <c r="E7" s="84"/>
      <c r="F7" s="84"/>
      <c r="G7" s="84"/>
      <c r="H7" s="84"/>
      <c r="I7" s="84"/>
      <c r="J7" s="84"/>
      <c r="K7" s="84"/>
      <c r="L7" s="84"/>
      <c r="M7" s="84"/>
      <c r="N7" s="84"/>
      <c r="O7" s="84"/>
      <c r="P7" s="84"/>
      <c r="Q7" s="84"/>
      <c r="R7" s="84"/>
      <c r="S7" s="84"/>
      <c r="T7" s="84"/>
      <c r="U7" s="84"/>
    </row>
    <row r="8" spans="1:21" ht="67.5" x14ac:dyDescent="0.25">
      <c r="A8" s="104" t="s">
        <v>85</v>
      </c>
      <c r="B8" s="43" t="s">
        <v>62</v>
      </c>
      <c r="C8" s="45" t="s">
        <v>96</v>
      </c>
      <c r="D8" s="38" t="s">
        <v>118</v>
      </c>
      <c r="E8" s="84"/>
      <c r="F8" s="84"/>
      <c r="G8" s="84"/>
      <c r="H8" s="84"/>
      <c r="I8" s="84"/>
      <c r="J8" s="84"/>
      <c r="K8" s="84"/>
      <c r="L8" s="84"/>
      <c r="M8" s="84"/>
      <c r="N8" s="84"/>
      <c r="O8" s="84"/>
      <c r="P8" s="84"/>
      <c r="Q8" s="84"/>
      <c r="R8" s="84"/>
      <c r="S8" s="84"/>
      <c r="T8" s="84"/>
      <c r="U8" s="84"/>
    </row>
    <row r="9" spans="1:21" ht="20.25" x14ac:dyDescent="0.25">
      <c r="A9" s="104"/>
      <c r="B9" s="104"/>
      <c r="C9" s="106"/>
      <c r="D9" s="106"/>
      <c r="E9" s="84"/>
      <c r="F9" s="84"/>
      <c r="G9" s="84"/>
      <c r="H9" s="84"/>
      <c r="I9" s="84"/>
      <c r="J9" s="84"/>
      <c r="K9" s="84"/>
      <c r="L9" s="84"/>
      <c r="M9" s="84"/>
      <c r="N9" s="84"/>
      <c r="O9" s="84"/>
      <c r="P9" s="84"/>
      <c r="Q9" s="84"/>
      <c r="R9" s="84"/>
      <c r="S9" s="84"/>
      <c r="T9" s="84"/>
      <c r="U9" s="84"/>
    </row>
    <row r="10" spans="1:21" ht="16.5" x14ac:dyDescent="0.25">
      <c r="A10" s="104"/>
      <c r="B10" s="107"/>
      <c r="C10" s="107"/>
      <c r="D10" s="107"/>
      <c r="E10" s="84"/>
      <c r="F10" s="84"/>
      <c r="G10" s="84"/>
      <c r="H10" s="84"/>
      <c r="I10" s="84"/>
      <c r="J10" s="84"/>
      <c r="K10" s="84"/>
      <c r="L10" s="84"/>
      <c r="M10" s="84"/>
      <c r="N10" s="84"/>
      <c r="O10" s="84"/>
      <c r="P10" s="84"/>
      <c r="Q10" s="84"/>
      <c r="R10" s="84"/>
      <c r="S10" s="84"/>
      <c r="T10" s="84"/>
      <c r="U10" s="84"/>
    </row>
    <row r="11" spans="1:21" x14ac:dyDescent="0.25">
      <c r="A11" s="104"/>
      <c r="B11" s="104" t="s">
        <v>91</v>
      </c>
      <c r="C11" s="104" t="s">
        <v>146</v>
      </c>
      <c r="D11" s="104" t="s">
        <v>153</v>
      </c>
      <c r="E11" s="84"/>
      <c r="F11" s="84"/>
      <c r="G11" s="84"/>
      <c r="H11" s="84"/>
      <c r="I11" s="84"/>
      <c r="J11" s="84"/>
      <c r="K11" s="84"/>
      <c r="L11" s="84"/>
      <c r="M11" s="84"/>
      <c r="N11" s="84"/>
      <c r="O11" s="84"/>
      <c r="P11" s="84"/>
      <c r="Q11" s="84"/>
      <c r="R11" s="84"/>
      <c r="S11" s="84"/>
      <c r="T11" s="84"/>
      <c r="U11" s="84"/>
    </row>
    <row r="12" spans="1:21" x14ac:dyDescent="0.25">
      <c r="A12" s="104"/>
      <c r="B12" s="104" t="s">
        <v>89</v>
      </c>
      <c r="C12" s="104" t="s">
        <v>150</v>
      </c>
      <c r="D12" s="104" t="s">
        <v>154</v>
      </c>
      <c r="E12" s="84"/>
      <c r="F12" s="84"/>
      <c r="G12" s="84"/>
      <c r="H12" s="84"/>
      <c r="I12" s="84"/>
      <c r="J12" s="84"/>
      <c r="K12" s="84"/>
      <c r="L12" s="84"/>
      <c r="M12" s="84"/>
      <c r="N12" s="84"/>
      <c r="O12" s="84"/>
      <c r="P12" s="84"/>
      <c r="Q12" s="84"/>
      <c r="R12" s="84"/>
      <c r="S12" s="84"/>
      <c r="T12" s="84"/>
      <c r="U12" s="84"/>
    </row>
    <row r="13" spans="1:21" x14ac:dyDescent="0.25">
      <c r="A13" s="104"/>
      <c r="B13" s="104"/>
      <c r="C13" s="104" t="s">
        <v>149</v>
      </c>
      <c r="D13" s="104" t="s">
        <v>155</v>
      </c>
      <c r="E13" s="84"/>
      <c r="F13" s="84"/>
      <c r="G13" s="84"/>
      <c r="H13" s="84"/>
      <c r="I13" s="84"/>
      <c r="J13" s="84"/>
      <c r="K13" s="84"/>
      <c r="L13" s="84"/>
      <c r="M13" s="84"/>
      <c r="N13" s="84"/>
      <c r="O13" s="84"/>
      <c r="P13" s="84"/>
      <c r="Q13" s="84"/>
      <c r="R13" s="84"/>
      <c r="S13" s="84"/>
      <c r="T13" s="84"/>
      <c r="U13" s="84"/>
    </row>
    <row r="14" spans="1:21" x14ac:dyDescent="0.25">
      <c r="A14" s="104"/>
      <c r="B14" s="104"/>
      <c r="C14" s="104" t="s">
        <v>151</v>
      </c>
      <c r="D14" s="104" t="s">
        <v>156</v>
      </c>
      <c r="E14" s="84"/>
      <c r="F14" s="84"/>
      <c r="G14" s="84"/>
      <c r="H14" s="84"/>
      <c r="I14" s="84"/>
      <c r="J14" s="84"/>
      <c r="K14" s="84"/>
      <c r="L14" s="84"/>
      <c r="M14" s="84"/>
      <c r="N14" s="84"/>
      <c r="O14" s="84"/>
      <c r="P14" s="84"/>
      <c r="Q14" s="84"/>
      <c r="R14" s="84"/>
      <c r="S14" s="84"/>
      <c r="T14" s="84"/>
      <c r="U14" s="84"/>
    </row>
    <row r="15" spans="1:21" x14ac:dyDescent="0.25">
      <c r="A15" s="104"/>
      <c r="B15" s="104"/>
      <c r="C15" s="104" t="s">
        <v>152</v>
      </c>
      <c r="D15" s="104" t="s">
        <v>157</v>
      </c>
      <c r="E15" s="84"/>
      <c r="F15" s="84"/>
      <c r="G15" s="84"/>
      <c r="H15" s="84"/>
      <c r="I15" s="84"/>
      <c r="J15" s="84"/>
      <c r="K15" s="84"/>
      <c r="L15" s="84"/>
      <c r="M15" s="84"/>
      <c r="N15" s="84"/>
      <c r="O15" s="84"/>
      <c r="P15" s="84"/>
      <c r="Q15" s="84"/>
      <c r="R15" s="84"/>
      <c r="S15" s="84"/>
      <c r="T15" s="84"/>
      <c r="U15" s="84"/>
    </row>
    <row r="16" spans="1:21" x14ac:dyDescent="0.25">
      <c r="A16" s="104"/>
      <c r="B16" s="104"/>
      <c r="C16" s="104"/>
      <c r="D16" s="104"/>
      <c r="E16" s="84"/>
      <c r="F16" s="84"/>
      <c r="G16" s="84"/>
      <c r="H16" s="84"/>
      <c r="I16" s="84"/>
      <c r="J16" s="84"/>
      <c r="K16" s="84"/>
      <c r="L16" s="84"/>
      <c r="M16" s="84"/>
      <c r="N16" s="84"/>
      <c r="O16" s="84"/>
    </row>
    <row r="17" spans="1:15" x14ac:dyDescent="0.25">
      <c r="A17" s="104"/>
      <c r="B17" s="104"/>
      <c r="C17" s="104"/>
      <c r="D17" s="104"/>
      <c r="E17" s="84"/>
      <c r="F17" s="84"/>
      <c r="G17" s="84"/>
      <c r="H17" s="84"/>
      <c r="I17" s="84"/>
      <c r="J17" s="84"/>
      <c r="K17" s="84"/>
      <c r="L17" s="84"/>
      <c r="M17" s="84"/>
      <c r="N17" s="84"/>
      <c r="O17" s="84"/>
    </row>
    <row r="18" spans="1:15" x14ac:dyDescent="0.25">
      <c r="A18" s="104"/>
      <c r="B18" s="108"/>
      <c r="C18" s="108"/>
      <c r="D18" s="108"/>
      <c r="E18" s="84"/>
      <c r="F18" s="84"/>
      <c r="G18" s="84"/>
      <c r="H18" s="84"/>
      <c r="I18" s="84"/>
      <c r="J18" s="84"/>
      <c r="K18" s="84"/>
      <c r="L18" s="84"/>
      <c r="M18" s="84"/>
      <c r="N18" s="84"/>
      <c r="O18" s="84"/>
    </row>
    <row r="19" spans="1:15" x14ac:dyDescent="0.25">
      <c r="A19" s="104"/>
      <c r="B19" s="108"/>
      <c r="C19" s="108"/>
      <c r="D19" s="108"/>
      <c r="E19" s="84"/>
      <c r="F19" s="84"/>
      <c r="G19" s="84"/>
      <c r="H19" s="84"/>
      <c r="I19" s="84"/>
      <c r="J19" s="84"/>
      <c r="K19" s="84"/>
      <c r="L19" s="84"/>
      <c r="M19" s="84"/>
      <c r="N19" s="84"/>
      <c r="O19" s="84"/>
    </row>
    <row r="20" spans="1:15" x14ac:dyDescent="0.25">
      <c r="A20" s="104"/>
      <c r="B20" s="108"/>
      <c r="C20" s="108"/>
      <c r="D20" s="108"/>
      <c r="E20" s="84"/>
      <c r="F20" s="84"/>
      <c r="G20" s="84"/>
      <c r="H20" s="84"/>
      <c r="I20" s="84"/>
      <c r="J20" s="84"/>
      <c r="K20" s="84"/>
      <c r="L20" s="84"/>
      <c r="M20" s="84"/>
      <c r="N20" s="84"/>
      <c r="O20" s="84"/>
    </row>
    <row r="21" spans="1:15" x14ac:dyDescent="0.25">
      <c r="A21" s="104"/>
      <c r="B21" s="108"/>
      <c r="C21" s="108"/>
      <c r="D21" s="108"/>
      <c r="E21" s="84"/>
      <c r="F21" s="84"/>
      <c r="G21" s="84"/>
      <c r="H21" s="84"/>
      <c r="I21" s="84"/>
      <c r="J21" s="84"/>
      <c r="K21" s="84"/>
      <c r="L21" s="84"/>
      <c r="M21" s="84"/>
      <c r="N21" s="84"/>
      <c r="O21" s="84"/>
    </row>
    <row r="22" spans="1:15" ht="20.25" x14ac:dyDescent="0.25">
      <c r="A22" s="104"/>
      <c r="B22" s="104"/>
      <c r="C22" s="106"/>
      <c r="D22" s="106"/>
      <c r="E22" s="84"/>
      <c r="F22" s="84"/>
      <c r="G22" s="84"/>
      <c r="H22" s="84"/>
      <c r="I22" s="84"/>
      <c r="J22" s="84"/>
      <c r="K22" s="84"/>
      <c r="L22" s="84"/>
      <c r="M22" s="84"/>
      <c r="N22" s="84"/>
      <c r="O22" s="84"/>
    </row>
    <row r="23" spans="1:15" ht="20.25" x14ac:dyDescent="0.25">
      <c r="A23" s="104"/>
      <c r="B23" s="104"/>
      <c r="C23" s="106"/>
      <c r="D23" s="106"/>
      <c r="E23" s="84"/>
      <c r="F23" s="84"/>
      <c r="G23" s="84"/>
      <c r="H23" s="84"/>
      <c r="I23" s="84"/>
      <c r="J23" s="84"/>
      <c r="K23" s="84"/>
      <c r="L23" s="84"/>
      <c r="M23" s="84"/>
      <c r="N23" s="84"/>
      <c r="O23" s="84"/>
    </row>
    <row r="24" spans="1:15" ht="20.25" x14ac:dyDescent="0.25">
      <c r="A24" s="104"/>
      <c r="B24" s="104"/>
      <c r="C24" s="106"/>
      <c r="D24" s="106"/>
      <c r="E24" s="84"/>
      <c r="F24" s="84"/>
      <c r="G24" s="84"/>
      <c r="H24" s="84"/>
      <c r="I24" s="84"/>
      <c r="J24" s="84"/>
      <c r="K24" s="84"/>
      <c r="L24" s="84"/>
      <c r="M24" s="84"/>
      <c r="N24" s="84"/>
      <c r="O24" s="84"/>
    </row>
    <row r="25" spans="1:15" ht="20.25" x14ac:dyDescent="0.25">
      <c r="A25" s="104"/>
      <c r="B25" s="104"/>
      <c r="C25" s="106"/>
      <c r="D25" s="106"/>
      <c r="E25" s="84"/>
      <c r="F25" s="84"/>
      <c r="G25" s="84"/>
      <c r="H25" s="84"/>
      <c r="I25" s="84"/>
      <c r="J25" s="84"/>
      <c r="K25" s="84"/>
      <c r="L25" s="84"/>
      <c r="M25" s="84"/>
      <c r="N25" s="84"/>
      <c r="O25" s="84"/>
    </row>
    <row r="26" spans="1:15" ht="20.25" x14ac:dyDescent="0.25">
      <c r="A26" s="104"/>
      <c r="B26" s="104"/>
      <c r="C26" s="106"/>
      <c r="D26" s="106"/>
      <c r="E26" s="84"/>
      <c r="F26" s="84"/>
      <c r="G26" s="84"/>
      <c r="H26" s="84"/>
      <c r="I26" s="84"/>
      <c r="J26" s="84"/>
      <c r="K26" s="84"/>
      <c r="L26" s="84"/>
      <c r="M26" s="84"/>
      <c r="N26" s="84"/>
      <c r="O26" s="84"/>
    </row>
    <row r="27" spans="1:15" ht="20.25" x14ac:dyDescent="0.25">
      <c r="A27" s="104"/>
      <c r="B27" s="104"/>
      <c r="C27" s="106"/>
      <c r="D27" s="106"/>
      <c r="E27" s="84"/>
      <c r="F27" s="84"/>
      <c r="G27" s="84"/>
      <c r="H27" s="84"/>
      <c r="I27" s="84"/>
      <c r="J27" s="84"/>
      <c r="K27" s="84"/>
      <c r="L27" s="84"/>
      <c r="M27" s="84"/>
      <c r="N27" s="84"/>
      <c r="O27" s="84"/>
    </row>
    <row r="28" spans="1:15" ht="20.25" x14ac:dyDescent="0.25">
      <c r="A28" s="104"/>
      <c r="B28" s="104"/>
      <c r="C28" s="106"/>
      <c r="D28" s="106"/>
      <c r="E28" s="84"/>
      <c r="F28" s="84"/>
      <c r="G28" s="84"/>
      <c r="H28" s="84"/>
      <c r="I28" s="84"/>
      <c r="J28" s="84"/>
      <c r="K28" s="84"/>
      <c r="L28" s="84"/>
      <c r="M28" s="84"/>
      <c r="N28" s="84"/>
      <c r="O28" s="84"/>
    </row>
    <row r="29" spans="1:15" ht="20.25" x14ac:dyDescent="0.25">
      <c r="A29" s="104"/>
      <c r="B29" s="104"/>
      <c r="C29" s="106"/>
      <c r="D29" s="106"/>
      <c r="E29" s="84"/>
      <c r="F29" s="84"/>
      <c r="G29" s="84"/>
      <c r="H29" s="84"/>
      <c r="I29" s="84"/>
      <c r="J29" s="84"/>
      <c r="K29" s="84"/>
      <c r="L29" s="84"/>
      <c r="M29" s="84"/>
      <c r="N29" s="84"/>
      <c r="O29" s="84"/>
    </row>
    <row r="30" spans="1:15" ht="20.25" x14ac:dyDescent="0.25">
      <c r="A30" s="104"/>
      <c r="B30" s="104"/>
      <c r="C30" s="106"/>
      <c r="D30" s="106"/>
      <c r="E30" s="84"/>
      <c r="F30" s="84"/>
      <c r="G30" s="84"/>
      <c r="H30" s="84"/>
      <c r="I30" s="84"/>
      <c r="J30" s="84"/>
      <c r="K30" s="84"/>
      <c r="L30" s="84"/>
      <c r="M30" s="84"/>
      <c r="N30" s="84"/>
      <c r="O30" s="84"/>
    </row>
    <row r="31" spans="1:15" ht="20.25" x14ac:dyDescent="0.25">
      <c r="A31" s="104"/>
      <c r="B31" s="104"/>
      <c r="C31" s="106"/>
      <c r="D31" s="106"/>
      <c r="E31" s="84"/>
      <c r="F31" s="84"/>
      <c r="G31" s="84"/>
      <c r="H31" s="84"/>
      <c r="I31" s="84"/>
      <c r="J31" s="84"/>
      <c r="K31" s="84"/>
      <c r="L31" s="84"/>
      <c r="M31" s="84"/>
      <c r="N31" s="84"/>
      <c r="O31" s="84"/>
    </row>
    <row r="32" spans="1:15" ht="20.25" x14ac:dyDescent="0.25">
      <c r="A32" s="104"/>
      <c r="B32" s="104"/>
      <c r="C32" s="106"/>
      <c r="D32" s="106"/>
      <c r="E32" s="84"/>
      <c r="F32" s="84"/>
      <c r="G32" s="84"/>
      <c r="H32" s="84"/>
      <c r="I32" s="84"/>
      <c r="J32" s="84"/>
      <c r="K32" s="84"/>
      <c r="L32" s="84"/>
      <c r="M32" s="84"/>
      <c r="N32" s="84"/>
      <c r="O32" s="84"/>
    </row>
    <row r="33" spans="1:15" ht="20.25" x14ac:dyDescent="0.25">
      <c r="A33" s="104"/>
      <c r="B33" s="104"/>
      <c r="C33" s="106"/>
      <c r="D33" s="106"/>
      <c r="E33" s="84"/>
      <c r="F33" s="84"/>
      <c r="G33" s="84"/>
      <c r="H33" s="84"/>
      <c r="I33" s="84"/>
      <c r="J33" s="84"/>
      <c r="K33" s="84"/>
      <c r="L33" s="84"/>
      <c r="M33" s="84"/>
      <c r="N33" s="84"/>
      <c r="O33" s="84"/>
    </row>
    <row r="34" spans="1:15" ht="20.25" x14ac:dyDescent="0.25">
      <c r="A34" s="104"/>
      <c r="B34" s="104"/>
      <c r="C34" s="106"/>
      <c r="D34" s="106"/>
      <c r="E34" s="84"/>
      <c r="F34" s="84"/>
      <c r="G34" s="84"/>
      <c r="H34" s="84"/>
      <c r="I34" s="84"/>
      <c r="J34" s="84"/>
      <c r="K34" s="84"/>
      <c r="L34" s="84"/>
      <c r="M34" s="84"/>
      <c r="N34" s="84"/>
      <c r="O34" s="84"/>
    </row>
    <row r="35" spans="1:15" ht="20.25" x14ac:dyDescent="0.25">
      <c r="A35" s="104"/>
      <c r="B35" s="104"/>
      <c r="C35" s="106"/>
      <c r="D35" s="106"/>
      <c r="E35" s="84"/>
      <c r="F35" s="84"/>
      <c r="G35" s="84"/>
      <c r="H35" s="84"/>
      <c r="I35" s="84"/>
      <c r="J35" s="84"/>
      <c r="K35" s="84"/>
      <c r="L35" s="84"/>
      <c r="M35" s="84"/>
      <c r="N35" s="84"/>
      <c r="O35" s="84"/>
    </row>
    <row r="36" spans="1:15" ht="20.25" x14ac:dyDescent="0.25">
      <c r="A36" s="104"/>
      <c r="B36" s="104"/>
      <c r="C36" s="106"/>
      <c r="D36" s="106"/>
      <c r="E36" s="84"/>
      <c r="F36" s="84"/>
      <c r="G36" s="84"/>
      <c r="H36" s="84"/>
      <c r="I36" s="84"/>
      <c r="J36" s="84"/>
      <c r="K36" s="84"/>
      <c r="L36" s="84"/>
      <c r="M36" s="84"/>
      <c r="N36" s="84"/>
      <c r="O36" s="84"/>
    </row>
    <row r="37" spans="1:15" ht="20.25" x14ac:dyDescent="0.25">
      <c r="A37" s="104"/>
      <c r="B37" s="104"/>
      <c r="C37" s="106"/>
      <c r="D37" s="106"/>
      <c r="E37" s="84"/>
      <c r="F37" s="84"/>
      <c r="G37" s="84"/>
      <c r="H37" s="84"/>
      <c r="I37" s="84"/>
      <c r="J37" s="84"/>
      <c r="K37" s="84"/>
      <c r="L37" s="84"/>
      <c r="M37" s="84"/>
      <c r="N37" s="84"/>
      <c r="O37" s="84"/>
    </row>
    <row r="38" spans="1:15" ht="20.25" x14ac:dyDescent="0.25">
      <c r="A38" s="104"/>
      <c r="B38" s="104"/>
      <c r="C38" s="106"/>
      <c r="D38" s="106"/>
      <c r="E38" s="84"/>
      <c r="F38" s="84"/>
      <c r="G38" s="84"/>
      <c r="H38" s="84"/>
      <c r="I38" s="84"/>
      <c r="J38" s="84"/>
      <c r="K38" s="84"/>
      <c r="L38" s="84"/>
      <c r="M38" s="84"/>
      <c r="N38" s="84"/>
      <c r="O38" s="84"/>
    </row>
    <row r="39" spans="1:15" ht="20.25" x14ac:dyDescent="0.25">
      <c r="A39" s="104"/>
      <c r="B39" s="104"/>
      <c r="C39" s="106"/>
      <c r="D39" s="106"/>
      <c r="E39" s="84"/>
      <c r="F39" s="84"/>
      <c r="G39" s="84"/>
      <c r="H39" s="84"/>
      <c r="I39" s="84"/>
      <c r="J39" s="84"/>
      <c r="K39" s="84"/>
      <c r="L39" s="84"/>
      <c r="M39" s="84"/>
      <c r="N39" s="84"/>
      <c r="O39" s="84"/>
    </row>
    <row r="40" spans="1:15" ht="20.25" x14ac:dyDescent="0.25">
      <c r="A40" s="104"/>
      <c r="B40" s="104"/>
      <c r="C40" s="106"/>
      <c r="D40" s="106"/>
      <c r="E40" s="84"/>
      <c r="F40" s="84"/>
      <c r="G40" s="84"/>
      <c r="H40" s="84"/>
      <c r="I40" s="84"/>
      <c r="J40" s="84"/>
      <c r="K40" s="84"/>
      <c r="L40" s="84"/>
      <c r="M40" s="84"/>
      <c r="N40" s="84"/>
      <c r="O40" s="84"/>
    </row>
    <row r="41" spans="1:15" ht="20.25" x14ac:dyDescent="0.25">
      <c r="A41" s="104"/>
      <c r="B41" s="104"/>
      <c r="C41" s="106"/>
      <c r="D41" s="106"/>
      <c r="E41" s="84"/>
      <c r="F41" s="84"/>
      <c r="G41" s="84"/>
      <c r="H41" s="84"/>
      <c r="I41" s="84"/>
      <c r="J41" s="84"/>
      <c r="K41" s="84"/>
      <c r="L41" s="84"/>
      <c r="M41" s="84"/>
      <c r="N41" s="84"/>
      <c r="O41" s="84"/>
    </row>
    <row r="42" spans="1:15" ht="20.25" x14ac:dyDescent="0.25">
      <c r="A42" s="104"/>
      <c r="B42" s="104"/>
      <c r="C42" s="106"/>
      <c r="D42" s="106"/>
      <c r="E42" s="84"/>
      <c r="F42" s="84"/>
      <c r="G42" s="84"/>
      <c r="H42" s="84"/>
      <c r="I42" s="84"/>
      <c r="J42" s="84"/>
      <c r="K42" s="84"/>
      <c r="L42" s="84"/>
      <c r="M42" s="84"/>
      <c r="N42" s="84"/>
      <c r="O42" s="84"/>
    </row>
    <row r="43" spans="1:15" ht="20.25" x14ac:dyDescent="0.25">
      <c r="A43" s="104"/>
      <c r="B43" s="104"/>
      <c r="C43" s="106"/>
      <c r="D43" s="106"/>
      <c r="E43" s="84"/>
      <c r="F43" s="84"/>
      <c r="G43" s="84"/>
      <c r="H43" s="84"/>
      <c r="I43" s="84"/>
      <c r="J43" s="84"/>
      <c r="K43" s="84"/>
      <c r="L43" s="84"/>
      <c r="M43" s="84"/>
      <c r="N43" s="84"/>
      <c r="O43" s="84"/>
    </row>
    <row r="44" spans="1:15" ht="20.25" x14ac:dyDescent="0.25">
      <c r="A44" s="104"/>
      <c r="B44" s="104"/>
      <c r="C44" s="106"/>
      <c r="D44" s="106"/>
      <c r="E44" s="84"/>
      <c r="F44" s="84"/>
      <c r="G44" s="84"/>
      <c r="H44" s="84"/>
      <c r="I44" s="84"/>
      <c r="J44" s="84"/>
      <c r="K44" s="84"/>
      <c r="L44" s="84"/>
      <c r="M44" s="84"/>
      <c r="N44" s="84"/>
      <c r="O44" s="84"/>
    </row>
    <row r="45" spans="1:15" ht="20.25" x14ac:dyDescent="0.25">
      <c r="A45" s="104"/>
      <c r="B45" s="104"/>
      <c r="C45" s="106"/>
      <c r="D45" s="106"/>
      <c r="E45" s="84"/>
      <c r="F45" s="84"/>
      <c r="G45" s="84"/>
      <c r="H45" s="84"/>
      <c r="I45" s="84"/>
      <c r="J45" s="84"/>
      <c r="K45" s="84"/>
      <c r="L45" s="84"/>
      <c r="M45" s="84"/>
      <c r="N45" s="84"/>
      <c r="O45" s="84"/>
    </row>
    <row r="46" spans="1:15" ht="20.25" x14ac:dyDescent="0.25">
      <c r="A46" s="104"/>
      <c r="B46" s="104"/>
      <c r="C46" s="106"/>
      <c r="D46" s="106"/>
      <c r="E46" s="84"/>
      <c r="F46" s="84"/>
      <c r="G46" s="84"/>
      <c r="H46" s="84"/>
      <c r="I46" s="84"/>
      <c r="J46" s="84"/>
      <c r="K46" s="84"/>
      <c r="L46" s="84"/>
      <c r="M46" s="84"/>
      <c r="N46" s="84"/>
      <c r="O46" s="84"/>
    </row>
    <row r="47" spans="1:15" ht="20.25" x14ac:dyDescent="0.25">
      <c r="A47" s="104"/>
      <c r="B47" s="104"/>
      <c r="C47" s="106"/>
      <c r="D47" s="106"/>
      <c r="E47" s="84"/>
      <c r="F47" s="84"/>
      <c r="G47" s="84"/>
      <c r="H47" s="84"/>
      <c r="I47" s="84"/>
      <c r="J47" s="84"/>
      <c r="K47" s="84"/>
      <c r="L47" s="84"/>
      <c r="M47" s="84"/>
      <c r="N47" s="84"/>
      <c r="O47" s="84"/>
    </row>
    <row r="48" spans="1:15" ht="20.25" x14ac:dyDescent="0.25">
      <c r="A48" s="104"/>
      <c r="B48" s="104"/>
      <c r="C48" s="106"/>
      <c r="D48" s="106"/>
      <c r="E48" s="84"/>
      <c r="F48" s="84"/>
      <c r="G48" s="84"/>
      <c r="H48" s="84"/>
      <c r="I48" s="84"/>
      <c r="J48" s="84"/>
      <c r="K48" s="84"/>
      <c r="L48" s="84"/>
      <c r="M48" s="84"/>
      <c r="N48" s="84"/>
      <c r="O48" s="84"/>
    </row>
    <row r="49" spans="1:15" ht="20.25" x14ac:dyDescent="0.25">
      <c r="A49" s="104"/>
      <c r="B49" s="104"/>
      <c r="C49" s="106"/>
      <c r="D49" s="106"/>
      <c r="E49" s="84"/>
      <c r="F49" s="84"/>
      <c r="G49" s="84"/>
      <c r="H49" s="84"/>
      <c r="I49" s="84"/>
      <c r="J49" s="84"/>
      <c r="K49" s="84"/>
      <c r="L49" s="84"/>
      <c r="M49" s="84"/>
      <c r="N49" s="84"/>
      <c r="O49" s="84"/>
    </row>
    <row r="50" spans="1:15" ht="20.25" x14ac:dyDescent="0.25">
      <c r="A50" s="104"/>
      <c r="B50" s="104"/>
      <c r="C50" s="106"/>
      <c r="D50" s="106"/>
      <c r="E50" s="84"/>
      <c r="F50" s="84"/>
      <c r="G50" s="84"/>
      <c r="H50" s="84"/>
      <c r="I50" s="84"/>
      <c r="J50" s="84"/>
      <c r="K50" s="84"/>
      <c r="L50" s="84"/>
      <c r="M50" s="84"/>
      <c r="N50" s="84"/>
      <c r="O50" s="84"/>
    </row>
    <row r="51" spans="1:15" ht="20.25" x14ac:dyDescent="0.25">
      <c r="A51" s="104"/>
      <c r="B51" s="104"/>
      <c r="C51" s="106"/>
      <c r="D51" s="106"/>
      <c r="E51" s="84"/>
      <c r="F51" s="84"/>
      <c r="G51" s="84"/>
      <c r="H51" s="84"/>
      <c r="I51" s="84"/>
      <c r="J51" s="84"/>
      <c r="K51" s="84"/>
      <c r="L51" s="84"/>
      <c r="M51" s="84"/>
      <c r="N51" s="84"/>
      <c r="O51" s="84"/>
    </row>
    <row r="52" spans="1:15" ht="20.25" x14ac:dyDescent="0.25">
      <c r="A52" s="104"/>
      <c r="B52" s="23"/>
      <c r="C52" s="34"/>
      <c r="D52" s="34"/>
    </row>
    <row r="53" spans="1:15" ht="20.25" x14ac:dyDescent="0.25">
      <c r="A53" s="104"/>
      <c r="B53" s="23"/>
      <c r="C53" s="34"/>
      <c r="D53" s="34"/>
    </row>
    <row r="54" spans="1:15" ht="20.25" x14ac:dyDescent="0.25">
      <c r="A54" s="104"/>
      <c r="B54" s="23"/>
      <c r="C54" s="34"/>
      <c r="D54" s="34"/>
    </row>
    <row r="55" spans="1:15" ht="20.25" x14ac:dyDescent="0.25">
      <c r="A55" s="104"/>
      <c r="B55" s="23"/>
      <c r="C55" s="34"/>
      <c r="D55" s="34"/>
    </row>
    <row r="56" spans="1:15" ht="20.25" x14ac:dyDescent="0.25">
      <c r="A56" s="104"/>
      <c r="B56" s="23"/>
      <c r="C56" s="34"/>
      <c r="D56" s="34"/>
    </row>
    <row r="57" spans="1:15" ht="20.25" x14ac:dyDescent="0.25">
      <c r="A57" s="104"/>
      <c r="B57" s="23"/>
      <c r="C57" s="34"/>
      <c r="D57" s="34"/>
    </row>
    <row r="58" spans="1:15" ht="20.25" x14ac:dyDescent="0.25">
      <c r="A58" s="104"/>
      <c r="B58" s="23"/>
      <c r="C58" s="34"/>
      <c r="D58" s="34"/>
    </row>
    <row r="59" spans="1:15" ht="20.25" x14ac:dyDescent="0.25">
      <c r="A59" s="104"/>
      <c r="B59" s="23"/>
      <c r="C59" s="34"/>
      <c r="D59" s="34"/>
    </row>
    <row r="60" spans="1:15" ht="20.25" x14ac:dyDescent="0.25">
      <c r="A60" s="104"/>
      <c r="B60" s="23"/>
      <c r="C60" s="34"/>
      <c r="D60" s="34"/>
    </row>
    <row r="61" spans="1:15" ht="20.25" x14ac:dyDescent="0.25">
      <c r="A61" s="104"/>
      <c r="B61" s="23"/>
      <c r="C61" s="34"/>
      <c r="D61" s="34"/>
    </row>
    <row r="62" spans="1:15" ht="20.25" x14ac:dyDescent="0.25">
      <c r="A62" s="104"/>
      <c r="B62" s="23"/>
      <c r="C62" s="34"/>
      <c r="D62" s="34"/>
    </row>
    <row r="63" spans="1:15" ht="20.25" x14ac:dyDescent="0.25">
      <c r="A63" s="104"/>
      <c r="B63" s="23"/>
      <c r="C63" s="34"/>
      <c r="D63" s="34"/>
    </row>
    <row r="64" spans="1:15" ht="20.25" x14ac:dyDescent="0.25">
      <c r="A64" s="104"/>
      <c r="B64" s="23"/>
      <c r="C64" s="34"/>
      <c r="D64" s="34"/>
    </row>
    <row r="65" spans="1:4" ht="20.25" x14ac:dyDescent="0.25">
      <c r="A65" s="104"/>
      <c r="B65" s="23"/>
      <c r="C65" s="34"/>
      <c r="D65" s="34"/>
    </row>
    <row r="66" spans="1:4" ht="20.25" x14ac:dyDescent="0.25">
      <c r="A66" s="104"/>
      <c r="B66" s="23"/>
      <c r="C66" s="34"/>
      <c r="D66" s="34"/>
    </row>
    <row r="67" spans="1:4" ht="20.25" x14ac:dyDescent="0.25">
      <c r="A67" s="104"/>
      <c r="B67" s="23"/>
      <c r="C67" s="34"/>
      <c r="D67" s="34"/>
    </row>
    <row r="68" spans="1:4" ht="20.25" x14ac:dyDescent="0.25">
      <c r="A68" s="104"/>
      <c r="B68" s="23"/>
      <c r="C68" s="34"/>
      <c r="D68" s="34"/>
    </row>
    <row r="69" spans="1:4" ht="20.25" x14ac:dyDescent="0.25">
      <c r="A69" s="104"/>
      <c r="B69" s="23"/>
      <c r="C69" s="34"/>
      <c r="D69" s="34"/>
    </row>
    <row r="70" spans="1:4" ht="20.25" x14ac:dyDescent="0.25">
      <c r="A70" s="104"/>
      <c r="B70" s="23"/>
      <c r="C70" s="34"/>
      <c r="D70" s="34"/>
    </row>
    <row r="71" spans="1:4" ht="20.25" x14ac:dyDescent="0.25">
      <c r="A71" s="104"/>
      <c r="B71" s="23"/>
      <c r="C71" s="34"/>
      <c r="D71" s="34"/>
    </row>
    <row r="72" spans="1:4" ht="20.25" x14ac:dyDescent="0.25">
      <c r="A72" s="104"/>
      <c r="B72" s="23"/>
      <c r="C72" s="34"/>
      <c r="D72" s="34"/>
    </row>
    <row r="73" spans="1:4" ht="20.25" x14ac:dyDescent="0.25">
      <c r="A73" s="104"/>
      <c r="B73" s="23"/>
      <c r="C73" s="34"/>
      <c r="D73" s="34"/>
    </row>
    <row r="74" spans="1:4" ht="20.25" x14ac:dyDescent="0.25">
      <c r="A74" s="104"/>
      <c r="B74" s="23"/>
      <c r="C74" s="34"/>
      <c r="D74" s="34"/>
    </row>
    <row r="75" spans="1:4" ht="20.25" x14ac:dyDescent="0.25">
      <c r="A75" s="104"/>
      <c r="B75" s="23"/>
      <c r="C75" s="34"/>
      <c r="D75" s="34"/>
    </row>
    <row r="76" spans="1:4" ht="20.25" x14ac:dyDescent="0.25">
      <c r="A76" s="104"/>
      <c r="B76" s="23"/>
      <c r="C76" s="34"/>
      <c r="D76" s="34"/>
    </row>
    <row r="77" spans="1:4" ht="20.25" x14ac:dyDescent="0.25">
      <c r="A77" s="104"/>
      <c r="B77" s="23"/>
      <c r="C77" s="34"/>
      <c r="D77" s="34"/>
    </row>
    <row r="78" spans="1:4" ht="20.25" x14ac:dyDescent="0.25">
      <c r="A78" s="104"/>
      <c r="B78" s="23"/>
      <c r="C78" s="34"/>
      <c r="D78" s="34"/>
    </row>
    <row r="79" spans="1:4" ht="20.25" x14ac:dyDescent="0.25">
      <c r="A79" s="104"/>
      <c r="B79" s="23"/>
      <c r="C79" s="34"/>
      <c r="D79" s="34"/>
    </row>
    <row r="80" spans="1:4" ht="20.25" x14ac:dyDescent="0.25">
      <c r="A80" s="104"/>
      <c r="B80" s="23"/>
      <c r="C80" s="34"/>
      <c r="D80" s="34"/>
    </row>
    <row r="81" spans="1:4" ht="20.25" x14ac:dyDescent="0.25">
      <c r="A81" s="104"/>
      <c r="B81" s="23"/>
      <c r="C81" s="34"/>
      <c r="D81" s="34"/>
    </row>
    <row r="82" spans="1:4" ht="20.25" x14ac:dyDescent="0.25">
      <c r="A82" s="104"/>
      <c r="B82" s="23"/>
      <c r="C82" s="34"/>
      <c r="D82" s="34"/>
    </row>
    <row r="83" spans="1:4" ht="20.25" x14ac:dyDescent="0.25">
      <c r="A83" s="104"/>
      <c r="B83" s="23"/>
      <c r="C83" s="34"/>
      <c r="D83" s="34"/>
    </row>
    <row r="84" spans="1:4" ht="20.25" x14ac:dyDescent="0.25">
      <c r="A84" s="104"/>
      <c r="B84" s="23"/>
      <c r="C84" s="34"/>
      <c r="D84" s="34"/>
    </row>
    <row r="85" spans="1:4" ht="20.25" x14ac:dyDescent="0.25">
      <c r="A85" s="104"/>
      <c r="B85" s="23"/>
      <c r="C85" s="34"/>
      <c r="D85" s="34"/>
    </row>
    <row r="86" spans="1:4" ht="20.25" x14ac:dyDescent="0.25">
      <c r="A86" s="104"/>
      <c r="B86" s="23"/>
      <c r="C86" s="34"/>
      <c r="D86" s="34"/>
    </row>
    <row r="87" spans="1:4" ht="20.25" x14ac:dyDescent="0.25">
      <c r="A87" s="104"/>
      <c r="B87" s="23"/>
      <c r="C87" s="34"/>
      <c r="D87" s="34"/>
    </row>
    <row r="88" spans="1:4" ht="20.25" x14ac:dyDescent="0.25">
      <c r="A88" s="104"/>
      <c r="B88" s="23"/>
      <c r="C88" s="34"/>
      <c r="D88" s="34"/>
    </row>
    <row r="89" spans="1:4" ht="20.25" x14ac:dyDescent="0.25">
      <c r="A89" s="104"/>
      <c r="B89" s="23"/>
      <c r="C89" s="34"/>
      <c r="D89" s="34"/>
    </row>
    <row r="90" spans="1:4" ht="20.25" x14ac:dyDescent="0.25">
      <c r="A90" s="104"/>
      <c r="B90" s="23"/>
      <c r="C90" s="34"/>
      <c r="D90" s="34"/>
    </row>
    <row r="91" spans="1:4" ht="20.25" x14ac:dyDescent="0.25">
      <c r="A91" s="104"/>
      <c r="B91" s="23"/>
      <c r="C91" s="34"/>
      <c r="D91" s="34"/>
    </row>
    <row r="92" spans="1:4" ht="20.25" x14ac:dyDescent="0.25">
      <c r="A92" s="104"/>
      <c r="B92" s="23"/>
      <c r="C92" s="34"/>
      <c r="D92" s="34"/>
    </row>
    <row r="93" spans="1:4" ht="20.25" x14ac:dyDescent="0.25">
      <c r="A93" s="104"/>
      <c r="B93" s="23"/>
      <c r="C93" s="34"/>
      <c r="D93" s="34"/>
    </row>
    <row r="94" spans="1:4" ht="20.25" x14ac:dyDescent="0.25">
      <c r="A94" s="104"/>
      <c r="B94" s="23"/>
      <c r="C94" s="34"/>
      <c r="D94" s="34"/>
    </row>
    <row r="95" spans="1:4" ht="20.25" x14ac:dyDescent="0.25">
      <c r="A95" s="104"/>
      <c r="B95" s="23"/>
      <c r="C95" s="34"/>
      <c r="D95" s="34"/>
    </row>
    <row r="96" spans="1:4" ht="20.25" x14ac:dyDescent="0.25">
      <c r="A96" s="104"/>
      <c r="B96" s="23"/>
      <c r="C96" s="34"/>
      <c r="D96" s="34"/>
    </row>
    <row r="97" spans="1:4" ht="20.25" x14ac:dyDescent="0.25">
      <c r="A97" s="104"/>
      <c r="B97" s="23"/>
      <c r="C97" s="34"/>
      <c r="D97" s="34"/>
    </row>
    <row r="98" spans="1:4" ht="20.25" x14ac:dyDescent="0.25">
      <c r="A98" s="104"/>
      <c r="B98" s="23"/>
      <c r="C98" s="34"/>
      <c r="D98" s="34"/>
    </row>
    <row r="99" spans="1:4" ht="20.25" x14ac:dyDescent="0.25">
      <c r="A99" s="104"/>
      <c r="B99" s="23"/>
      <c r="C99" s="34"/>
      <c r="D99" s="34"/>
    </row>
    <row r="100" spans="1:4" ht="20.25" x14ac:dyDescent="0.25">
      <c r="A100" s="104"/>
      <c r="B100" s="23"/>
      <c r="C100" s="34"/>
      <c r="D100" s="34"/>
    </row>
    <row r="101" spans="1:4" ht="20.25" x14ac:dyDescent="0.25">
      <c r="A101" s="104"/>
      <c r="B101" s="23"/>
      <c r="C101" s="34"/>
      <c r="D101" s="34"/>
    </row>
    <row r="102" spans="1:4" ht="20.25" x14ac:dyDescent="0.25">
      <c r="A102" s="104"/>
      <c r="B102" s="23"/>
      <c r="C102" s="34"/>
      <c r="D102" s="34"/>
    </row>
    <row r="103" spans="1:4" ht="20.25" x14ac:dyDescent="0.25">
      <c r="A103" s="104"/>
      <c r="B103" s="23"/>
      <c r="C103" s="34"/>
      <c r="D103" s="34"/>
    </row>
    <row r="104" spans="1:4" ht="20.25" x14ac:dyDescent="0.25">
      <c r="A104" s="104"/>
      <c r="B104" s="23"/>
      <c r="C104" s="34"/>
      <c r="D104" s="34"/>
    </row>
    <row r="105" spans="1:4" ht="20.25" x14ac:dyDescent="0.25">
      <c r="A105" s="104"/>
      <c r="B105" s="23"/>
      <c r="C105" s="34"/>
      <c r="D105" s="34"/>
    </row>
    <row r="106" spans="1:4" ht="20.25" x14ac:dyDescent="0.25">
      <c r="A106" s="104"/>
      <c r="B106" s="23"/>
      <c r="C106" s="34"/>
      <c r="D106" s="34"/>
    </row>
    <row r="107" spans="1:4" ht="20.25" x14ac:dyDescent="0.25">
      <c r="A107" s="104"/>
      <c r="B107" s="23"/>
      <c r="C107" s="34"/>
      <c r="D107" s="34"/>
    </row>
    <row r="108" spans="1:4" ht="20.25" x14ac:dyDescent="0.25">
      <c r="A108" s="104"/>
      <c r="B108" s="23"/>
      <c r="C108" s="34"/>
      <c r="D108" s="34"/>
    </row>
    <row r="109" spans="1:4" ht="20.25" x14ac:dyDescent="0.25">
      <c r="A109" s="104"/>
      <c r="B109" s="23"/>
      <c r="C109" s="34"/>
      <c r="D109" s="34"/>
    </row>
    <row r="110" spans="1:4" ht="20.25" x14ac:dyDescent="0.25">
      <c r="A110" s="104"/>
      <c r="B110" s="23"/>
      <c r="C110" s="34"/>
      <c r="D110" s="34"/>
    </row>
    <row r="111" spans="1:4" ht="20.25" x14ac:dyDescent="0.25">
      <c r="A111" s="104"/>
      <c r="B111" s="23"/>
      <c r="C111" s="34"/>
      <c r="D111" s="34"/>
    </row>
    <row r="112" spans="1:4" ht="20.25" x14ac:dyDescent="0.25">
      <c r="A112" s="104"/>
      <c r="B112" s="23"/>
      <c r="C112" s="34"/>
      <c r="D112" s="34"/>
    </row>
    <row r="113" spans="1:4" ht="20.25" x14ac:dyDescent="0.25">
      <c r="A113" s="104"/>
      <c r="B113" s="23"/>
      <c r="C113" s="34"/>
      <c r="D113" s="34"/>
    </row>
    <row r="114" spans="1:4" ht="20.25" x14ac:dyDescent="0.25">
      <c r="A114" s="104"/>
      <c r="B114" s="23"/>
      <c r="C114" s="34"/>
      <c r="D114" s="34"/>
    </row>
    <row r="115" spans="1:4" ht="20.25" x14ac:dyDescent="0.25">
      <c r="A115" s="104"/>
      <c r="B115" s="23"/>
      <c r="C115" s="34"/>
      <c r="D115" s="34"/>
    </row>
    <row r="116" spans="1:4" ht="20.25" x14ac:dyDescent="0.25">
      <c r="A116" s="104"/>
      <c r="B116" s="23"/>
      <c r="C116" s="34"/>
      <c r="D116" s="34"/>
    </row>
    <row r="117" spans="1:4" ht="20.25" x14ac:dyDescent="0.25">
      <c r="A117" s="104"/>
      <c r="B117" s="23"/>
      <c r="C117" s="34"/>
      <c r="D117" s="34"/>
    </row>
    <row r="118" spans="1:4" ht="20.25" x14ac:dyDescent="0.25">
      <c r="A118" s="104"/>
      <c r="B118" s="23"/>
      <c r="C118" s="34"/>
      <c r="D118" s="34"/>
    </row>
    <row r="119" spans="1:4" ht="20.25" x14ac:dyDescent="0.25">
      <c r="A119" s="104"/>
      <c r="B119" s="23"/>
      <c r="C119" s="34"/>
      <c r="D119" s="34"/>
    </row>
    <row r="120" spans="1:4" ht="20.25" x14ac:dyDescent="0.25">
      <c r="A120" s="104"/>
      <c r="B120" s="23"/>
      <c r="C120" s="34"/>
      <c r="D120" s="34"/>
    </row>
    <row r="121" spans="1:4" ht="20.25" x14ac:dyDescent="0.25">
      <c r="A121" s="104"/>
      <c r="B121" s="23"/>
      <c r="C121" s="34"/>
      <c r="D121" s="34"/>
    </row>
    <row r="122" spans="1:4" ht="20.25" x14ac:dyDescent="0.25">
      <c r="A122" s="104"/>
      <c r="B122" s="23"/>
      <c r="C122" s="34"/>
      <c r="D122" s="34"/>
    </row>
    <row r="123" spans="1:4" ht="20.25" x14ac:dyDescent="0.25">
      <c r="A123" s="104"/>
      <c r="B123" s="23"/>
      <c r="C123" s="34"/>
      <c r="D123" s="34"/>
    </row>
    <row r="124" spans="1:4" ht="20.25" x14ac:dyDescent="0.25">
      <c r="A124" s="104"/>
      <c r="B124" s="23"/>
      <c r="C124" s="34"/>
      <c r="D124" s="34"/>
    </row>
    <row r="125" spans="1:4" ht="20.25" x14ac:dyDescent="0.25">
      <c r="A125" s="104"/>
      <c r="B125" s="23"/>
      <c r="C125" s="34"/>
      <c r="D125" s="34"/>
    </row>
    <row r="126" spans="1:4" ht="20.25" x14ac:dyDescent="0.25">
      <c r="A126" s="104"/>
      <c r="B126" s="23"/>
      <c r="C126" s="34"/>
      <c r="D126" s="34"/>
    </row>
    <row r="127" spans="1:4" ht="20.25" x14ac:dyDescent="0.25">
      <c r="A127" s="104"/>
      <c r="B127" s="23"/>
      <c r="C127" s="34"/>
      <c r="D127" s="34"/>
    </row>
    <row r="128" spans="1:4" ht="20.25" x14ac:dyDescent="0.25">
      <c r="A128" s="104"/>
      <c r="B128" s="23"/>
      <c r="C128" s="34"/>
      <c r="D128" s="34"/>
    </row>
    <row r="129" spans="1:4" ht="20.25" x14ac:dyDescent="0.25">
      <c r="A129" s="104"/>
      <c r="B129" s="23"/>
      <c r="C129" s="34"/>
      <c r="D129" s="34"/>
    </row>
    <row r="130" spans="1:4" ht="20.25" x14ac:dyDescent="0.25">
      <c r="A130" s="104"/>
      <c r="B130" s="23"/>
      <c r="C130" s="34"/>
      <c r="D130" s="34"/>
    </row>
    <row r="131" spans="1:4" ht="20.25" x14ac:dyDescent="0.25">
      <c r="A131" s="104"/>
      <c r="B131" s="23"/>
      <c r="C131" s="34"/>
      <c r="D131" s="34"/>
    </row>
    <row r="132" spans="1:4" ht="20.25" x14ac:dyDescent="0.25">
      <c r="A132" s="104"/>
      <c r="B132" s="23"/>
      <c r="C132" s="34"/>
      <c r="D132" s="34"/>
    </row>
    <row r="133" spans="1:4" ht="20.25" x14ac:dyDescent="0.25">
      <c r="A133" s="104"/>
      <c r="B133" s="23"/>
      <c r="C133" s="34"/>
      <c r="D133" s="34"/>
    </row>
    <row r="134" spans="1:4" ht="20.25" x14ac:dyDescent="0.25">
      <c r="A134" s="104"/>
      <c r="B134" s="23"/>
      <c r="C134" s="34"/>
      <c r="D134" s="34"/>
    </row>
    <row r="135" spans="1:4" ht="20.25" x14ac:dyDescent="0.25">
      <c r="A135" s="104"/>
      <c r="B135" s="23"/>
      <c r="C135" s="34"/>
      <c r="D135" s="34"/>
    </row>
    <row r="136" spans="1:4" ht="20.25" x14ac:dyDescent="0.25">
      <c r="A136" s="104"/>
      <c r="B136" s="23"/>
      <c r="C136" s="34"/>
      <c r="D136" s="34"/>
    </row>
    <row r="137" spans="1:4" ht="20.25" x14ac:dyDescent="0.25">
      <c r="A137" s="104"/>
      <c r="B137" s="23"/>
      <c r="C137" s="34"/>
      <c r="D137" s="34"/>
    </row>
    <row r="138" spans="1:4" ht="20.25" x14ac:dyDescent="0.25">
      <c r="A138" s="104"/>
      <c r="B138" s="23"/>
      <c r="C138" s="34"/>
      <c r="D138" s="34"/>
    </row>
    <row r="139" spans="1:4" ht="20.25" x14ac:dyDescent="0.25">
      <c r="A139" s="104"/>
      <c r="B139" s="23"/>
      <c r="C139" s="34"/>
      <c r="D139" s="34"/>
    </row>
    <row r="140" spans="1:4" ht="20.25" x14ac:dyDescent="0.25">
      <c r="A140" s="104"/>
      <c r="B140" s="23"/>
      <c r="C140" s="34"/>
      <c r="D140" s="34"/>
    </row>
    <row r="141" spans="1:4" ht="20.25" x14ac:dyDescent="0.25">
      <c r="A141" s="104"/>
      <c r="B141" s="23"/>
      <c r="C141" s="34"/>
      <c r="D141" s="34"/>
    </row>
    <row r="142" spans="1:4" ht="20.25" x14ac:dyDescent="0.25">
      <c r="A142" s="104"/>
      <c r="B142" s="23"/>
      <c r="C142" s="34"/>
      <c r="D142" s="34"/>
    </row>
    <row r="143" spans="1:4" ht="20.25" x14ac:dyDescent="0.25">
      <c r="A143" s="104"/>
      <c r="B143" s="23"/>
      <c r="C143" s="34"/>
      <c r="D143" s="34"/>
    </row>
    <row r="144" spans="1:4" ht="20.25" x14ac:dyDescent="0.25">
      <c r="A144" s="104"/>
      <c r="B144" s="23"/>
      <c r="C144" s="34"/>
      <c r="D144" s="34"/>
    </row>
    <row r="145" spans="1:4" ht="20.25" x14ac:dyDescent="0.25">
      <c r="A145" s="104"/>
      <c r="B145" s="23"/>
      <c r="C145" s="34"/>
      <c r="D145" s="34"/>
    </row>
    <row r="146" spans="1:4" ht="20.25" x14ac:dyDescent="0.25">
      <c r="A146" s="104"/>
      <c r="B146" s="23"/>
      <c r="C146" s="34"/>
      <c r="D146" s="34"/>
    </row>
    <row r="147" spans="1:4" ht="20.25" x14ac:dyDescent="0.25">
      <c r="A147" s="104"/>
      <c r="B147" s="23"/>
      <c r="C147" s="34"/>
      <c r="D147" s="34"/>
    </row>
    <row r="148" spans="1:4" ht="20.25" x14ac:dyDescent="0.25">
      <c r="A148" s="104"/>
      <c r="B148" s="23"/>
      <c r="C148" s="34"/>
      <c r="D148" s="34"/>
    </row>
    <row r="149" spans="1:4" ht="20.25" x14ac:dyDescent="0.25">
      <c r="A149" s="104"/>
      <c r="B149" s="23"/>
      <c r="C149" s="34"/>
      <c r="D149" s="34"/>
    </row>
    <row r="150" spans="1:4" ht="20.25" x14ac:dyDescent="0.25">
      <c r="A150" s="104"/>
      <c r="B150" s="23"/>
      <c r="C150" s="34"/>
      <c r="D150" s="34"/>
    </row>
    <row r="151" spans="1:4" ht="20.25" x14ac:dyDescent="0.25">
      <c r="A151" s="104"/>
      <c r="B151" s="23"/>
      <c r="C151" s="34"/>
      <c r="D151" s="34"/>
    </row>
    <row r="152" spans="1:4" ht="20.25" x14ac:dyDescent="0.25">
      <c r="A152" s="104"/>
      <c r="B152" s="23"/>
      <c r="C152" s="34"/>
      <c r="D152" s="34"/>
    </row>
    <row r="153" spans="1:4" ht="20.25" x14ac:dyDescent="0.25">
      <c r="A153" s="104"/>
      <c r="B153" s="23"/>
      <c r="C153" s="34"/>
      <c r="D153" s="34"/>
    </row>
    <row r="154" spans="1:4" ht="20.25" x14ac:dyDescent="0.25">
      <c r="A154" s="104"/>
      <c r="B154" s="23"/>
      <c r="C154" s="34"/>
      <c r="D154" s="34"/>
    </row>
    <row r="155" spans="1:4" ht="20.25" x14ac:dyDescent="0.25">
      <c r="A155" s="104"/>
      <c r="B155" s="23"/>
      <c r="C155" s="34"/>
      <c r="D155" s="34"/>
    </row>
    <row r="156" spans="1:4" ht="20.25" x14ac:dyDescent="0.25">
      <c r="A156" s="104"/>
      <c r="B156" s="23"/>
      <c r="C156" s="34"/>
      <c r="D156" s="34"/>
    </row>
    <row r="157" spans="1:4" ht="20.25" x14ac:dyDescent="0.25">
      <c r="A157" s="104"/>
      <c r="B157" s="23"/>
      <c r="C157" s="34"/>
      <c r="D157" s="34"/>
    </row>
    <row r="158" spans="1:4" ht="20.25" x14ac:dyDescent="0.25">
      <c r="A158" s="104"/>
      <c r="B158" s="23"/>
      <c r="C158" s="34"/>
      <c r="D158" s="34"/>
    </row>
    <row r="159" spans="1:4" ht="20.25" x14ac:dyDescent="0.25">
      <c r="A159" s="104"/>
      <c r="B159" s="23"/>
      <c r="C159" s="34"/>
      <c r="D159" s="34"/>
    </row>
    <row r="160" spans="1:4" ht="20.25" x14ac:dyDescent="0.25">
      <c r="A160" s="104"/>
      <c r="B160" s="23"/>
      <c r="C160" s="34"/>
      <c r="D160" s="34"/>
    </row>
    <row r="161" spans="1:4" ht="20.25" x14ac:dyDescent="0.25">
      <c r="A161" s="104"/>
      <c r="B161" s="23"/>
      <c r="C161" s="34"/>
      <c r="D161" s="34"/>
    </row>
    <row r="162" spans="1:4" ht="20.25" x14ac:dyDescent="0.25">
      <c r="A162" s="104"/>
      <c r="B162" s="23"/>
      <c r="C162" s="34"/>
      <c r="D162" s="34"/>
    </row>
    <row r="163" spans="1:4" ht="20.25" x14ac:dyDescent="0.25">
      <c r="A163" s="104"/>
      <c r="B163" s="23"/>
      <c r="C163" s="34"/>
      <c r="D163" s="34"/>
    </row>
    <row r="164" spans="1:4" ht="20.25" x14ac:dyDescent="0.25">
      <c r="A164" s="104"/>
      <c r="B164" s="23"/>
      <c r="C164" s="34"/>
      <c r="D164" s="34"/>
    </row>
    <row r="165" spans="1:4" ht="20.25" x14ac:dyDescent="0.25">
      <c r="A165" s="104"/>
      <c r="B165" s="23"/>
      <c r="C165" s="34"/>
      <c r="D165" s="34"/>
    </row>
    <row r="166" spans="1:4" ht="20.25" x14ac:dyDescent="0.25">
      <c r="A166" s="104"/>
      <c r="B166" s="23"/>
      <c r="C166" s="34"/>
      <c r="D166" s="34"/>
    </row>
    <row r="167" spans="1:4" ht="20.25" x14ac:dyDescent="0.25">
      <c r="A167" s="104"/>
      <c r="B167" s="23"/>
      <c r="C167" s="34"/>
      <c r="D167" s="34"/>
    </row>
    <row r="168" spans="1:4" ht="20.25" x14ac:dyDescent="0.25">
      <c r="A168" s="104"/>
      <c r="B168" s="23"/>
      <c r="C168" s="34"/>
      <c r="D168" s="34"/>
    </row>
    <row r="169" spans="1:4" ht="20.25" x14ac:dyDescent="0.25">
      <c r="A169" s="104"/>
      <c r="B169" s="23"/>
      <c r="C169" s="34"/>
      <c r="D169" s="34"/>
    </row>
    <row r="170" spans="1:4" ht="20.25" x14ac:dyDescent="0.25">
      <c r="A170" s="104"/>
      <c r="B170" s="23"/>
      <c r="C170" s="34"/>
      <c r="D170" s="34"/>
    </row>
    <row r="171" spans="1:4" ht="20.25" x14ac:dyDescent="0.25">
      <c r="A171" s="104"/>
      <c r="B171" s="23"/>
      <c r="C171" s="34"/>
      <c r="D171" s="34"/>
    </row>
    <row r="172" spans="1:4" ht="20.25" x14ac:dyDescent="0.25">
      <c r="A172" s="104"/>
      <c r="B172" s="23"/>
      <c r="C172" s="34"/>
      <c r="D172" s="34"/>
    </row>
    <row r="173" spans="1:4" ht="20.25" x14ac:dyDescent="0.25">
      <c r="A173" s="104"/>
      <c r="B173" s="23"/>
      <c r="C173" s="34"/>
      <c r="D173" s="34"/>
    </row>
    <row r="174" spans="1:4" ht="20.25" x14ac:dyDescent="0.25">
      <c r="A174" s="104"/>
      <c r="B174" s="23"/>
      <c r="C174" s="34"/>
      <c r="D174" s="34"/>
    </row>
    <row r="175" spans="1:4" ht="20.25" x14ac:dyDescent="0.25">
      <c r="A175" s="104"/>
      <c r="B175" s="23"/>
      <c r="C175" s="34"/>
      <c r="D175" s="34"/>
    </row>
    <row r="176" spans="1:4" ht="20.25" x14ac:dyDescent="0.25">
      <c r="A176" s="104"/>
      <c r="B176" s="23"/>
      <c r="C176" s="34"/>
      <c r="D176" s="34"/>
    </row>
    <row r="177" spans="1:4" ht="20.25" x14ac:dyDescent="0.25">
      <c r="A177" s="104"/>
      <c r="B177" s="23"/>
      <c r="C177" s="34"/>
      <c r="D177" s="34"/>
    </row>
    <row r="178" spans="1:4" ht="20.25" x14ac:dyDescent="0.25">
      <c r="A178" s="104"/>
      <c r="B178" s="23"/>
      <c r="C178" s="34"/>
      <c r="D178" s="34"/>
    </row>
    <row r="179" spans="1:4" ht="20.25" x14ac:dyDescent="0.25">
      <c r="A179" s="104"/>
      <c r="B179" s="23"/>
      <c r="C179" s="34"/>
      <c r="D179" s="34"/>
    </row>
    <row r="180" spans="1:4" ht="20.25" x14ac:dyDescent="0.25">
      <c r="A180" s="104"/>
      <c r="B180" s="23"/>
      <c r="C180" s="34"/>
      <c r="D180" s="34"/>
    </row>
    <row r="181" spans="1:4" ht="20.25" x14ac:dyDescent="0.25">
      <c r="A181" s="104"/>
      <c r="B181" s="23"/>
      <c r="C181" s="34"/>
      <c r="D181" s="34"/>
    </row>
    <row r="182" spans="1:4" ht="20.25" x14ac:dyDescent="0.25">
      <c r="A182" s="104"/>
      <c r="B182" s="23"/>
      <c r="C182" s="34"/>
      <c r="D182" s="34"/>
    </row>
    <row r="183" spans="1:4" ht="20.25" x14ac:dyDescent="0.25">
      <c r="A183" s="104"/>
      <c r="B183" s="23"/>
      <c r="C183" s="34"/>
      <c r="D183" s="34"/>
    </row>
    <row r="184" spans="1:4" ht="20.25" x14ac:dyDescent="0.25">
      <c r="A184" s="104"/>
      <c r="B184" s="23"/>
      <c r="C184" s="34"/>
      <c r="D184" s="34"/>
    </row>
    <row r="185" spans="1:4" ht="20.25" x14ac:dyDescent="0.25">
      <c r="A185" s="104"/>
      <c r="B185" s="23"/>
      <c r="C185" s="34"/>
      <c r="D185" s="34"/>
    </row>
    <row r="186" spans="1:4" ht="20.25" x14ac:dyDescent="0.25">
      <c r="A186" s="104"/>
      <c r="B186" s="23"/>
      <c r="C186" s="34"/>
      <c r="D186" s="34"/>
    </row>
    <row r="187" spans="1:4" ht="20.25" x14ac:dyDescent="0.25">
      <c r="A187" s="104"/>
      <c r="B187" s="23"/>
      <c r="C187" s="34"/>
      <c r="D187" s="34"/>
    </row>
    <row r="188" spans="1:4" ht="20.25" x14ac:dyDescent="0.25">
      <c r="A188" s="104"/>
      <c r="B188" s="23"/>
      <c r="C188" s="34"/>
      <c r="D188" s="34"/>
    </row>
    <row r="189" spans="1:4" ht="20.25" x14ac:dyDescent="0.25">
      <c r="A189" s="104"/>
      <c r="B189" s="23"/>
      <c r="C189" s="34"/>
      <c r="D189" s="34"/>
    </row>
    <row r="190" spans="1:4" ht="20.25" x14ac:dyDescent="0.25">
      <c r="A190" s="104"/>
      <c r="B190" s="23"/>
      <c r="C190" s="34"/>
      <c r="D190" s="34"/>
    </row>
    <row r="191" spans="1:4" ht="20.25" x14ac:dyDescent="0.25">
      <c r="A191" s="104"/>
      <c r="B191" s="23"/>
      <c r="C191" s="34"/>
      <c r="D191" s="34"/>
    </row>
    <row r="192" spans="1:4" ht="20.25" x14ac:dyDescent="0.25">
      <c r="A192" s="104"/>
      <c r="B192" s="23"/>
      <c r="C192" s="34"/>
      <c r="D192" s="34"/>
    </row>
    <row r="193" spans="1:4" ht="20.25" x14ac:dyDescent="0.25">
      <c r="A193" s="104"/>
      <c r="B193" s="23"/>
      <c r="C193" s="34"/>
      <c r="D193" s="34"/>
    </row>
    <row r="194" spans="1:4" ht="20.25" x14ac:dyDescent="0.25">
      <c r="A194" s="104"/>
      <c r="B194" s="23"/>
      <c r="C194" s="34"/>
      <c r="D194" s="34"/>
    </row>
    <row r="195" spans="1:4" ht="20.25" x14ac:dyDescent="0.25">
      <c r="A195" s="104"/>
      <c r="B195" s="23"/>
      <c r="C195" s="34"/>
      <c r="D195" s="34"/>
    </row>
    <row r="196" spans="1:4" ht="20.25" x14ac:dyDescent="0.25">
      <c r="A196" s="104"/>
      <c r="B196" s="23"/>
      <c r="C196" s="34"/>
      <c r="D196" s="34"/>
    </row>
    <row r="197" spans="1:4" ht="20.25" x14ac:dyDescent="0.25">
      <c r="A197" s="104"/>
      <c r="B197" s="23"/>
      <c r="C197" s="34"/>
      <c r="D197" s="34"/>
    </row>
    <row r="198" spans="1:4" ht="20.25" x14ac:dyDescent="0.25">
      <c r="A198" s="104"/>
      <c r="B198" s="23"/>
      <c r="C198" s="34"/>
      <c r="D198" s="34"/>
    </row>
    <row r="199" spans="1:4" ht="20.25" x14ac:dyDescent="0.25">
      <c r="A199" s="104"/>
      <c r="B199" s="23"/>
      <c r="C199" s="34"/>
      <c r="D199" s="34"/>
    </row>
    <row r="200" spans="1:4" ht="20.25" x14ac:dyDescent="0.25">
      <c r="A200" s="104"/>
      <c r="B200" s="23"/>
      <c r="C200" s="34"/>
      <c r="D200" s="34"/>
    </row>
    <row r="201" spans="1:4" ht="20.25" x14ac:dyDescent="0.25">
      <c r="A201" s="104"/>
      <c r="B201" s="23"/>
      <c r="C201" s="34"/>
      <c r="D201" s="34"/>
    </row>
    <row r="202" spans="1:4" ht="20.25" x14ac:dyDescent="0.25">
      <c r="A202" s="104"/>
      <c r="B202" s="23"/>
      <c r="C202" s="34"/>
      <c r="D202" s="34"/>
    </row>
    <row r="203" spans="1:4" ht="20.25" x14ac:dyDescent="0.25">
      <c r="A203" s="104"/>
      <c r="B203" s="23"/>
      <c r="C203" s="34"/>
      <c r="D203" s="34"/>
    </row>
    <row r="204" spans="1:4" ht="20.25" x14ac:dyDescent="0.25">
      <c r="A204" s="104"/>
      <c r="B204" s="23"/>
      <c r="C204" s="34"/>
      <c r="D204" s="34"/>
    </row>
    <row r="205" spans="1:4" ht="20.25" x14ac:dyDescent="0.25">
      <c r="A205" s="104"/>
      <c r="B205" s="23"/>
      <c r="C205" s="34"/>
      <c r="D205" s="34"/>
    </row>
    <row r="206" spans="1:4" ht="20.25" x14ac:dyDescent="0.25">
      <c r="A206" s="104"/>
      <c r="B206" s="23"/>
      <c r="C206" s="34"/>
      <c r="D206" s="34"/>
    </row>
    <row r="207" spans="1:4" ht="20.25" x14ac:dyDescent="0.25">
      <c r="A207" s="104"/>
      <c r="B207" s="23"/>
      <c r="C207" s="34"/>
      <c r="D207" s="34"/>
    </row>
    <row r="208" spans="1:4" x14ac:dyDescent="0.25">
      <c r="A208" s="84"/>
      <c r="B208" s="23"/>
      <c r="C208" s="23"/>
      <c r="D208" s="23"/>
    </row>
    <row r="209" spans="1:8" ht="20.25" x14ac:dyDescent="0.25">
      <c r="A209" s="84"/>
      <c r="B209" s="30" t="s">
        <v>88</v>
      </c>
      <c r="C209" s="30" t="s">
        <v>145</v>
      </c>
      <c r="D209" s="33" t="s">
        <v>88</v>
      </c>
      <c r="E209" s="33" t="s">
        <v>145</v>
      </c>
    </row>
    <row r="210" spans="1:8" ht="21" x14ac:dyDescent="0.35">
      <c r="A210" s="84"/>
      <c r="B210" s="31" t="s">
        <v>90</v>
      </c>
      <c r="C210" s="31" t="s">
        <v>58</v>
      </c>
      <c r="D210" t="s">
        <v>90</v>
      </c>
      <c r="F210" t="str">
        <f>IF(NOT(ISBLANK(D210)),D210,IF(NOT(ISBLANK(E210)),"     "&amp;E210,FALSE))</f>
        <v>Afectación Económica o presupuestal</v>
      </c>
      <c r="G210" t="s">
        <v>90</v>
      </c>
      <c r="H210" t="str">
        <f ca="1">IF(NOT(ISERROR(MATCH(G210,_xlfn.ANCHORARRAY(B221),0))),F223&amp;"Por favor no seleccionar los criterios de impacto",G210)</f>
        <v>Afectación Económica o presupuestal</v>
      </c>
    </row>
    <row r="211" spans="1:8" ht="21" x14ac:dyDescent="0.35">
      <c r="A211" s="84"/>
      <c r="B211" s="31" t="s">
        <v>90</v>
      </c>
      <c r="C211" s="31" t="s">
        <v>93</v>
      </c>
      <c r="E211" t="s">
        <v>58</v>
      </c>
      <c r="F211" t="str">
        <f t="shared" ref="F211:F221" si="0">IF(NOT(ISBLANK(D211)),D211,IF(NOT(ISBLANK(E211)),"     "&amp;E211,FALSE))</f>
        <v xml:space="preserve">     Afectación menor a 10 SMLMV .</v>
      </c>
    </row>
    <row r="212" spans="1:8" ht="21" x14ac:dyDescent="0.35">
      <c r="A212" s="84"/>
      <c r="B212" s="31" t="s">
        <v>90</v>
      </c>
      <c r="C212" s="31" t="s">
        <v>94</v>
      </c>
      <c r="E212" t="s">
        <v>93</v>
      </c>
      <c r="F212" t="str">
        <f t="shared" si="0"/>
        <v xml:space="preserve">     Entre 10 y 50 SMLMV </v>
      </c>
    </row>
    <row r="213" spans="1:8" ht="21" x14ac:dyDescent="0.35">
      <c r="A213" s="84"/>
      <c r="B213" s="31" t="s">
        <v>90</v>
      </c>
      <c r="C213" s="31" t="s">
        <v>95</v>
      </c>
      <c r="E213" t="s">
        <v>94</v>
      </c>
      <c r="F213" t="str">
        <f t="shared" si="0"/>
        <v xml:space="preserve">     Entre 50 y 100 SMLMV </v>
      </c>
    </row>
    <row r="214" spans="1:8" ht="21" x14ac:dyDescent="0.35">
      <c r="A214" s="84"/>
      <c r="B214" s="31" t="s">
        <v>90</v>
      </c>
      <c r="C214" s="31" t="s">
        <v>96</v>
      </c>
      <c r="E214" t="s">
        <v>95</v>
      </c>
      <c r="F214" t="str">
        <f t="shared" si="0"/>
        <v xml:space="preserve">     Entre 100 y 500 SMLMV </v>
      </c>
    </row>
    <row r="215" spans="1:8" ht="21" x14ac:dyDescent="0.35">
      <c r="A215" s="84"/>
      <c r="B215" s="31" t="s">
        <v>57</v>
      </c>
      <c r="C215" s="31" t="s">
        <v>97</v>
      </c>
      <c r="E215" t="s">
        <v>96</v>
      </c>
      <c r="F215" t="str">
        <f t="shared" si="0"/>
        <v xml:space="preserve">     Mayor a 500 SMLMV </v>
      </c>
    </row>
    <row r="216" spans="1:8" ht="21" x14ac:dyDescent="0.35">
      <c r="A216" s="84"/>
      <c r="B216" s="31" t="s">
        <v>57</v>
      </c>
      <c r="C216" s="31" t="s">
        <v>98</v>
      </c>
      <c r="D216" t="s">
        <v>57</v>
      </c>
      <c r="F216" t="str">
        <f t="shared" si="0"/>
        <v>Pérdida Reputacional</v>
      </c>
    </row>
    <row r="217" spans="1:8" ht="21" x14ac:dyDescent="0.35">
      <c r="A217" s="84"/>
      <c r="B217" s="31" t="s">
        <v>57</v>
      </c>
      <c r="C217" s="31" t="s">
        <v>100</v>
      </c>
      <c r="E217" t="s">
        <v>97</v>
      </c>
      <c r="F217" t="str">
        <f t="shared" si="0"/>
        <v xml:space="preserve">     El riesgo afecta la imagen de alguna área de la organización</v>
      </c>
    </row>
    <row r="218" spans="1:8" ht="21" x14ac:dyDescent="0.35">
      <c r="A218" s="84"/>
      <c r="B218" s="31" t="s">
        <v>57</v>
      </c>
      <c r="C218" s="31" t="s">
        <v>99</v>
      </c>
      <c r="E218" t="s">
        <v>98</v>
      </c>
      <c r="F218" t="str">
        <f t="shared" si="0"/>
        <v xml:space="preserve">     El riesgo afecta la imagen de la entidad internamente, de conocimiento general, nivel interno, de junta dircetiva y accionistas y/o de provedores</v>
      </c>
    </row>
    <row r="219" spans="1:8" ht="21" x14ac:dyDescent="0.35">
      <c r="A219" s="84"/>
      <c r="B219" s="31" t="s">
        <v>57</v>
      </c>
      <c r="C219" s="31" t="s">
        <v>118</v>
      </c>
      <c r="E219" t="s">
        <v>100</v>
      </c>
      <c r="F219" t="str">
        <f t="shared" si="0"/>
        <v xml:space="preserve">     El riesgo afecta la imagen de la entidad con algunos usuarios de relevancia frente al logro de los objetivos</v>
      </c>
    </row>
    <row r="220" spans="1:8" x14ac:dyDescent="0.25">
      <c r="A220" s="84"/>
      <c r="B220" s="32"/>
      <c r="C220" s="32"/>
      <c r="E220" t="s">
        <v>99</v>
      </c>
      <c r="F220" t="str">
        <f t="shared" si="0"/>
        <v xml:space="preserve">     El riesgo afecta la imagen de de la entidad con efecto publicitario sostenido a nivel de sector administrativo, nivel departamental o municipal</v>
      </c>
    </row>
    <row r="221" spans="1:8" x14ac:dyDescent="0.25">
      <c r="A221" s="84"/>
      <c r="B221" s="32" t="e" cm="1">
        <f t="array" aca="1" ref="B221:B223" ca="1">_xlfn.UNIQUE(Tabla1[[#All],[Criterios]])</f>
        <v>#NAME?</v>
      </c>
      <c r="C221" s="32"/>
      <c r="E221" t="s">
        <v>118</v>
      </c>
      <c r="F221" t="str">
        <f t="shared" si="0"/>
        <v xml:space="preserve">     El riesgo afecta la imagen de la entidad a nivel nacional, con efecto publicitarios sostenible a nivel país</v>
      </c>
    </row>
    <row r="222" spans="1:8" x14ac:dyDescent="0.25">
      <c r="A222" s="84"/>
      <c r="B222" s="32" t="e">
        <f ca="1"/>
        <v>#NAME?</v>
      </c>
      <c r="C222" s="32"/>
    </row>
    <row r="223" spans="1:8" x14ac:dyDescent="0.25">
      <c r="B223" s="32" t="e">
        <f ca="1"/>
        <v>#NAME?</v>
      </c>
      <c r="C223" s="32"/>
      <c r="F223" s="35" t="s">
        <v>147</v>
      </c>
    </row>
    <row r="224" spans="1:8" x14ac:dyDescent="0.25">
      <c r="B224" s="22"/>
      <c r="C224" s="22"/>
      <c r="F224" s="35" t="s">
        <v>148</v>
      </c>
    </row>
    <row r="225" spans="2:4" x14ac:dyDescent="0.25">
      <c r="B225" s="22"/>
      <c r="C225" s="22"/>
    </row>
    <row r="226" spans="2:4" x14ac:dyDescent="0.25">
      <c r="B226" s="22"/>
      <c r="C226" s="22"/>
    </row>
    <row r="227" spans="2:4" x14ac:dyDescent="0.25">
      <c r="B227" s="22"/>
      <c r="C227" s="22"/>
      <c r="D227" s="22"/>
    </row>
    <row r="228" spans="2:4" x14ac:dyDescent="0.25">
      <c r="B228" s="22"/>
      <c r="C228" s="22"/>
      <c r="D228" s="22"/>
    </row>
    <row r="229" spans="2:4" x14ac:dyDescent="0.25">
      <c r="B229" s="22"/>
      <c r="C229" s="22"/>
      <c r="D229" s="22"/>
    </row>
    <row r="230" spans="2:4" x14ac:dyDescent="0.25">
      <c r="B230" s="22"/>
      <c r="C230" s="22"/>
      <c r="D230" s="22"/>
    </row>
    <row r="231" spans="2:4" x14ac:dyDescent="0.25">
      <c r="B231" s="22"/>
      <c r="C231" s="22"/>
      <c r="D231" s="22"/>
    </row>
    <row r="232" spans="2:4" x14ac:dyDescent="0.25">
      <c r="B232" s="22"/>
      <c r="C232" s="22"/>
      <c r="D232" s="22"/>
    </row>
  </sheetData>
  <mergeCells count="1">
    <mergeCell ref="B1:D1"/>
  </mergeCells>
  <dataValidations disablePrompts="1" count="1">
    <dataValidation type="list" allowBlank="1" showInputMessage="1" showErrorMessage="1" sqref="G210">
      <formula1>$F$210:$F$221</formula1>
    </dataValidation>
  </dataValidations>
  <pageMargins left="0.7" right="0.7" top="0.75" bottom="0.75" header="0.3" footer="0.3"/>
  <pageSetup orientation="portrait"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B1:F16"/>
  <sheetViews>
    <sheetView topLeftCell="A4" workbookViewId="0"/>
  </sheetViews>
  <sheetFormatPr baseColWidth="10" defaultColWidth="14.28515625" defaultRowHeight="12.75" x14ac:dyDescent="0.2"/>
  <cols>
    <col min="1" max="2" width="14.28515625" style="89"/>
    <col min="3" max="3" width="17" style="89" customWidth="1"/>
    <col min="4" max="4" width="14.28515625" style="89"/>
    <col min="5" max="5" width="46" style="89" customWidth="1"/>
    <col min="6" max="16384" width="14.28515625" style="89"/>
  </cols>
  <sheetData>
    <row r="1" spans="2:6" ht="24" customHeight="1" thickBot="1" x14ac:dyDescent="0.25">
      <c r="B1" s="378" t="s">
        <v>78</v>
      </c>
      <c r="C1" s="379"/>
      <c r="D1" s="379"/>
      <c r="E1" s="379"/>
      <c r="F1" s="380"/>
    </row>
    <row r="2" spans="2:6" ht="16.5" thickBot="1" x14ac:dyDescent="0.3">
      <c r="B2" s="90"/>
      <c r="C2" s="90"/>
      <c r="D2" s="90"/>
      <c r="E2" s="90"/>
      <c r="F2" s="90"/>
    </row>
    <row r="3" spans="2:6" ht="16.5" thickBot="1" x14ac:dyDescent="0.25">
      <c r="B3" s="382" t="s">
        <v>64</v>
      </c>
      <c r="C3" s="383"/>
      <c r="D3" s="383"/>
      <c r="E3" s="102" t="s">
        <v>65</v>
      </c>
      <c r="F3" s="103" t="s">
        <v>66</v>
      </c>
    </row>
    <row r="4" spans="2:6" ht="31.5" x14ac:dyDescent="0.2">
      <c r="B4" s="384" t="s">
        <v>67</v>
      </c>
      <c r="C4" s="386" t="s">
        <v>13</v>
      </c>
      <c r="D4" s="91" t="s">
        <v>14</v>
      </c>
      <c r="E4" s="92" t="s">
        <v>68</v>
      </c>
      <c r="F4" s="93">
        <v>0.25</v>
      </c>
    </row>
    <row r="5" spans="2:6" ht="47.25" x14ac:dyDescent="0.2">
      <c r="B5" s="385"/>
      <c r="C5" s="387"/>
      <c r="D5" s="94" t="s">
        <v>15</v>
      </c>
      <c r="E5" s="95" t="s">
        <v>69</v>
      </c>
      <c r="F5" s="96">
        <v>0.15</v>
      </c>
    </row>
    <row r="6" spans="2:6" ht="47.25" x14ac:dyDescent="0.2">
      <c r="B6" s="385"/>
      <c r="C6" s="387"/>
      <c r="D6" s="94" t="s">
        <v>16</v>
      </c>
      <c r="E6" s="95" t="s">
        <v>70</v>
      </c>
      <c r="F6" s="96">
        <v>0.1</v>
      </c>
    </row>
    <row r="7" spans="2:6" ht="63" x14ac:dyDescent="0.2">
      <c r="B7" s="385"/>
      <c r="C7" s="387" t="s">
        <v>17</v>
      </c>
      <c r="D7" s="94" t="s">
        <v>10</v>
      </c>
      <c r="E7" s="95" t="s">
        <v>71</v>
      </c>
      <c r="F7" s="96">
        <v>0.25</v>
      </c>
    </row>
    <row r="8" spans="2:6" ht="31.5" x14ac:dyDescent="0.2">
      <c r="B8" s="385"/>
      <c r="C8" s="387"/>
      <c r="D8" s="94" t="s">
        <v>9</v>
      </c>
      <c r="E8" s="95" t="s">
        <v>72</v>
      </c>
      <c r="F8" s="96">
        <v>0.15</v>
      </c>
    </row>
    <row r="9" spans="2:6" ht="47.25" x14ac:dyDescent="0.2">
      <c r="B9" s="385" t="s">
        <v>162</v>
      </c>
      <c r="C9" s="387" t="s">
        <v>18</v>
      </c>
      <c r="D9" s="94" t="s">
        <v>19</v>
      </c>
      <c r="E9" s="95" t="s">
        <v>73</v>
      </c>
      <c r="F9" s="97" t="s">
        <v>74</v>
      </c>
    </row>
    <row r="10" spans="2:6" ht="63" x14ac:dyDescent="0.2">
      <c r="B10" s="385"/>
      <c r="C10" s="387"/>
      <c r="D10" s="94" t="s">
        <v>20</v>
      </c>
      <c r="E10" s="95" t="s">
        <v>75</v>
      </c>
      <c r="F10" s="97" t="s">
        <v>74</v>
      </c>
    </row>
    <row r="11" spans="2:6" ht="47.25" x14ac:dyDescent="0.2">
      <c r="B11" s="385"/>
      <c r="C11" s="387" t="s">
        <v>21</v>
      </c>
      <c r="D11" s="94" t="s">
        <v>22</v>
      </c>
      <c r="E11" s="95" t="s">
        <v>76</v>
      </c>
      <c r="F11" s="97" t="s">
        <v>74</v>
      </c>
    </row>
    <row r="12" spans="2:6" ht="47.25" x14ac:dyDescent="0.2">
      <c r="B12" s="385"/>
      <c r="C12" s="387"/>
      <c r="D12" s="94" t="s">
        <v>23</v>
      </c>
      <c r="E12" s="95" t="s">
        <v>77</v>
      </c>
      <c r="F12" s="97" t="s">
        <v>74</v>
      </c>
    </row>
    <row r="13" spans="2:6" ht="31.5" x14ac:dyDescent="0.2">
      <c r="B13" s="385"/>
      <c r="C13" s="387" t="s">
        <v>24</v>
      </c>
      <c r="D13" s="94" t="s">
        <v>119</v>
      </c>
      <c r="E13" s="95" t="s">
        <v>122</v>
      </c>
      <c r="F13" s="97" t="s">
        <v>74</v>
      </c>
    </row>
    <row r="14" spans="2:6" ht="32.25" thickBot="1" x14ac:dyDescent="0.25">
      <c r="B14" s="388"/>
      <c r="C14" s="389"/>
      <c r="D14" s="98" t="s">
        <v>120</v>
      </c>
      <c r="E14" s="99" t="s">
        <v>121</v>
      </c>
      <c r="F14" s="100" t="s">
        <v>74</v>
      </c>
    </row>
    <row r="15" spans="2:6" ht="49.5" customHeight="1" x14ac:dyDescent="0.2">
      <c r="B15" s="381" t="s">
        <v>159</v>
      </c>
      <c r="C15" s="381"/>
      <c r="D15" s="381"/>
      <c r="E15" s="381"/>
      <c r="F15" s="381"/>
    </row>
    <row r="16" spans="2:6" ht="27" customHeight="1" x14ac:dyDescent="0.25">
      <c r="B16" s="101"/>
    </row>
  </sheetData>
  <mergeCells count="10">
    <mergeCell ref="B1:F1"/>
    <mergeCell ref="B15:F15"/>
    <mergeCell ref="B3:D3"/>
    <mergeCell ref="B4:B8"/>
    <mergeCell ref="C4:C6"/>
    <mergeCell ref="C7:C8"/>
    <mergeCell ref="B9:B14"/>
    <mergeCell ref="C9:C10"/>
    <mergeCell ref="C11:C12"/>
    <mergeCell ref="C13:C1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9"/>
  <sheetViews>
    <sheetView topLeftCell="A4" workbookViewId="0">
      <selection activeCell="B13" sqref="B13:B19"/>
    </sheetView>
  </sheetViews>
  <sheetFormatPr baseColWidth="10" defaultRowHeight="15" x14ac:dyDescent="0.25"/>
  <sheetData>
    <row r="2" spans="2:5" x14ac:dyDescent="0.25">
      <c r="B2" t="s">
        <v>31</v>
      </c>
      <c r="E2" t="s">
        <v>133</v>
      </c>
    </row>
    <row r="3" spans="2:5" x14ac:dyDescent="0.25">
      <c r="B3" t="s">
        <v>32</v>
      </c>
      <c r="E3" t="s">
        <v>132</v>
      </c>
    </row>
    <row r="4" spans="2:5" x14ac:dyDescent="0.25">
      <c r="B4" t="s">
        <v>137</v>
      </c>
      <c r="E4" t="s">
        <v>134</v>
      </c>
    </row>
    <row r="5" spans="2:5" x14ac:dyDescent="0.25">
      <c r="B5" t="s">
        <v>136</v>
      </c>
    </row>
    <row r="8" spans="2:5" x14ac:dyDescent="0.25">
      <c r="B8" t="s">
        <v>86</v>
      </c>
    </row>
    <row r="9" spans="2:5" x14ac:dyDescent="0.25">
      <c r="B9" t="s">
        <v>40</v>
      </c>
    </row>
    <row r="10" spans="2:5" x14ac:dyDescent="0.25">
      <c r="B10" t="s">
        <v>41</v>
      </c>
    </row>
    <row r="13" spans="2:5" x14ac:dyDescent="0.25">
      <c r="B13" t="s">
        <v>129</v>
      </c>
    </row>
    <row r="14" spans="2:5" x14ac:dyDescent="0.25">
      <c r="B14" t="s">
        <v>123</v>
      </c>
    </row>
    <row r="15" spans="2:5" x14ac:dyDescent="0.25">
      <c r="B15" t="s">
        <v>126</v>
      </c>
    </row>
    <row r="16" spans="2:5" x14ac:dyDescent="0.25">
      <c r="B16" t="s">
        <v>124</v>
      </c>
    </row>
    <row r="17" spans="2:2" x14ac:dyDescent="0.25">
      <c r="B17" t="s">
        <v>125</v>
      </c>
    </row>
    <row r="18" spans="2:2" x14ac:dyDescent="0.25">
      <c r="B18" t="s">
        <v>127</v>
      </c>
    </row>
    <row r="19" spans="2:2" x14ac:dyDescent="0.25">
      <c r="B19" t="s">
        <v>128</v>
      </c>
    </row>
  </sheetData>
  <sortState ref="B2:B5">
    <sortCondition ref="B2:B5"/>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21"/>
  <sheetViews>
    <sheetView workbookViewId="0">
      <selection activeCell="A19" sqref="A19"/>
    </sheetView>
  </sheetViews>
  <sheetFormatPr baseColWidth="10" defaultRowHeight="12.75" x14ac:dyDescent="0.2"/>
  <cols>
    <col min="1" max="1" width="32.85546875" style="9" customWidth="1"/>
    <col min="2" max="16384" width="11.42578125" style="9"/>
  </cols>
  <sheetData>
    <row r="3" spans="1:1" x14ac:dyDescent="0.2">
      <c r="A3" s="10" t="s">
        <v>14</v>
      </c>
    </row>
    <row r="4" spans="1:1" x14ac:dyDescent="0.2">
      <c r="A4" s="10" t="s">
        <v>15</v>
      </c>
    </row>
    <row r="5" spans="1:1" x14ac:dyDescent="0.2">
      <c r="A5" s="10" t="s">
        <v>16</v>
      </c>
    </row>
    <row r="6" spans="1:1" x14ac:dyDescent="0.2">
      <c r="A6" s="10" t="s">
        <v>10</v>
      </c>
    </row>
    <row r="7" spans="1:1" x14ac:dyDescent="0.2">
      <c r="A7" s="10" t="s">
        <v>9</v>
      </c>
    </row>
    <row r="8" spans="1:1" x14ac:dyDescent="0.2">
      <c r="A8" s="10" t="s">
        <v>19</v>
      </c>
    </row>
    <row r="9" spans="1:1" x14ac:dyDescent="0.2">
      <c r="A9" s="10" t="s">
        <v>20</v>
      </c>
    </row>
    <row r="10" spans="1:1" x14ac:dyDescent="0.2">
      <c r="A10" s="10" t="s">
        <v>22</v>
      </c>
    </row>
    <row r="11" spans="1:1" x14ac:dyDescent="0.2">
      <c r="A11" s="10" t="s">
        <v>23</v>
      </c>
    </row>
    <row r="12" spans="1:1" x14ac:dyDescent="0.2">
      <c r="A12" s="10" t="s">
        <v>25</v>
      </c>
    </row>
    <row r="13" spans="1:1" x14ac:dyDescent="0.2">
      <c r="A13" s="10" t="s">
        <v>26</v>
      </c>
    </row>
    <row r="14" spans="1:1" x14ac:dyDescent="0.2">
      <c r="A14" s="10" t="s">
        <v>27</v>
      </c>
    </row>
    <row r="16" spans="1:1" x14ac:dyDescent="0.2">
      <c r="A16" s="10" t="s">
        <v>30</v>
      </c>
    </row>
    <row r="17" spans="1:1" x14ac:dyDescent="0.2">
      <c r="A17" s="10" t="s">
        <v>31</v>
      </c>
    </row>
    <row r="18" spans="1:1" x14ac:dyDescent="0.2">
      <c r="A18" s="10" t="s">
        <v>32</v>
      </c>
    </row>
    <row r="20" spans="1:1" x14ac:dyDescent="0.2">
      <c r="A20" s="10" t="s">
        <v>40</v>
      </c>
    </row>
    <row r="21" spans="1:1" x14ac:dyDescent="0.2">
      <c r="A21" s="10"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Intructivo</vt:lpstr>
      <vt:lpstr>Mapa final</vt:lpstr>
      <vt:lpstr>Matriz Calor Inherente</vt:lpstr>
      <vt:lpstr>Matriz Calor Residual</vt:lpstr>
      <vt:lpstr>Tabla probabilidad</vt:lpstr>
      <vt:lpstr>Tabla Impacto</vt:lpstr>
      <vt:lpstr>Tabla Valoración controles</vt:lpstr>
      <vt:lpstr>Opciones Tratamiento</vt:lpstr>
      <vt:lpstr>Hoja1</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Myrian Cubillos Benavides</dc:creator>
  <cp:lastModifiedBy>CONTROL INT</cp:lastModifiedBy>
  <cp:lastPrinted>2020-05-13T01:12:22Z</cp:lastPrinted>
  <dcterms:created xsi:type="dcterms:W3CDTF">2020-03-24T23:12:47Z</dcterms:created>
  <dcterms:modified xsi:type="dcterms:W3CDTF">2022-09-01T15:03:27Z</dcterms:modified>
</cp:coreProperties>
</file>