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56" i="1"/>
  <c r="K29" i="1"/>
  <c r="K60" i="1"/>
  <c r="K47" i="1"/>
  <c r="K51" i="1"/>
  <c r="K49" i="1"/>
  <c r="K63" i="1"/>
  <c r="K45" i="1"/>
  <c r="K33" i="1"/>
  <c r="K68" i="1"/>
  <c r="K62" i="1"/>
  <c r="K53" i="1"/>
  <c r="K59" i="1"/>
  <c r="K65" i="1"/>
  <c r="K23" i="1"/>
  <c r="K61" i="1"/>
  <c r="K55" i="1"/>
  <c r="K43" i="1"/>
  <c r="K67" i="1"/>
  <c r="K30" i="1"/>
  <c r="K41" i="1"/>
  <c r="K69" i="1"/>
  <c r="K37" i="1"/>
  <c r="K18" i="1"/>
  <c r="K42" i="1"/>
  <c r="K50" i="1"/>
  <c r="K36" i="1"/>
  <c r="K57" i="1"/>
  <c r="K39" i="1"/>
  <c r="K35" i="1"/>
  <c r="K20" i="1"/>
  <c r="K24" i="1"/>
  <c r="K32" i="1"/>
  <c r="K25" i="1"/>
  <c r="K21" i="1"/>
  <c r="K17" i="1"/>
  <c r="K27" i="1"/>
  <c r="K26" i="1"/>
  <c r="K38" i="1"/>
  <c r="K31" i="1"/>
  <c r="K54" i="1"/>
  <c r="K48" i="1"/>
  <c r="K66" i="1"/>
  <c r="K19" i="1"/>
  <c r="K44" i="1"/>
  <c r="F221" i="13" l="1"/>
  <c r="F211" i="13"/>
  <c r="F212" i="13"/>
  <c r="F213" i="13"/>
  <c r="F214" i="13"/>
  <c r="F215" i="13"/>
  <c r="F216" i="13"/>
  <c r="F217" i="13"/>
  <c r="F218" i="13"/>
  <c r="F219" i="13"/>
  <c r="F220" i="13"/>
  <c r="F210" i="13"/>
  <c r="K13" i="1"/>
  <c r="K11" i="1"/>
  <c r="K12" i="1"/>
  <c r="K14" i="1"/>
  <c r="K15"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A53" i="1"/>
  <c r="AB54" i="1"/>
  <c r="AA59" i="1"/>
  <c r="AB60" i="1"/>
  <c r="AA29" i="1"/>
  <c r="AB30" i="1"/>
  <c r="AA67" i="1" l="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52" i="1"/>
  <c r="L52" i="1" s="1"/>
  <c r="K46" i="1"/>
  <c r="L46" i="1" s="1"/>
  <c r="K34" i="1"/>
  <c r="L34" i="1" s="1"/>
  <c r="K64" i="1"/>
  <c r="L64" i="1" s="1"/>
  <c r="K58" i="1"/>
  <c r="L58" i="1" s="1"/>
  <c r="K16" i="1"/>
  <c r="L16" i="1" s="1"/>
  <c r="X6" i="18" l="1"/>
  <c r="AJ30" i="18"/>
  <c r="R22" i="18"/>
  <c r="L6" i="18"/>
  <c r="R30" i="18"/>
  <c r="X22" i="18"/>
  <c r="AD38" i="18"/>
  <c r="N16" i="1"/>
  <c r="AD22" i="18"/>
  <c r="M16" i="1"/>
  <c r="X14" i="18"/>
  <c r="L30" i="18"/>
  <c r="R38" i="18"/>
  <c r="AJ14" i="18"/>
  <c r="R14" i="18"/>
  <c r="AD30" i="18"/>
  <c r="AJ38" i="18"/>
  <c r="AJ22" i="18"/>
  <c r="X30" i="18"/>
  <c r="AD6" i="18"/>
  <c r="AJ6" i="18"/>
  <c r="L38" i="18"/>
  <c r="AD14" i="18"/>
  <c r="L14" i="18"/>
  <c r="R6" i="18"/>
  <c r="X38" i="18"/>
  <c r="L22" i="18"/>
  <c r="AH12" i="18"/>
  <c r="J20" i="18"/>
  <c r="J44" i="18"/>
  <c r="AB28" i="18"/>
  <c r="P28" i="18"/>
  <c r="N64" i="1"/>
  <c r="P12" i="18"/>
  <c r="AH20" i="18"/>
  <c r="P44" i="18"/>
  <c r="AB12" i="18"/>
  <c r="P36" i="18"/>
  <c r="AB44" i="18"/>
  <c r="V44" i="18"/>
  <c r="V12" i="18"/>
  <c r="V28" i="18"/>
  <c r="AH44" i="18"/>
  <c r="AH28" i="18"/>
  <c r="V36" i="18"/>
  <c r="V20" i="18"/>
  <c r="M64" i="1"/>
  <c r="AB64" i="1" s="1"/>
  <c r="AA64" i="1" s="1"/>
  <c r="AB20" i="18"/>
  <c r="J28" i="18"/>
  <c r="P20" i="18"/>
  <c r="AB36" i="18"/>
  <c r="J12" i="18"/>
  <c r="AH36" i="18"/>
  <c r="J36" i="18"/>
  <c r="M46" i="1"/>
  <c r="J42" i="18"/>
  <c r="P34" i="18"/>
  <c r="AB18" i="18"/>
  <c r="P10" i="18"/>
  <c r="P42" i="18"/>
  <c r="AH34" i="18"/>
  <c r="V34" i="18"/>
  <c r="AH42" i="18"/>
  <c r="AB26" i="18"/>
  <c r="AH26" i="18"/>
  <c r="V26" i="18"/>
  <c r="V10" i="18"/>
  <c r="AH18" i="18"/>
  <c r="J34" i="18"/>
  <c r="J10" i="18"/>
  <c r="AB10" i="18"/>
  <c r="J18" i="18"/>
  <c r="N46" i="1"/>
  <c r="AB34" i="18"/>
  <c r="V42" i="18"/>
  <c r="J26" i="18"/>
  <c r="AH10" i="18"/>
  <c r="P18" i="18"/>
  <c r="V18" i="18"/>
  <c r="P26" i="18"/>
  <c r="AB42" i="18"/>
  <c r="L16" i="18"/>
  <c r="R24" i="18"/>
  <c r="L8" i="18"/>
  <c r="R32" i="18"/>
  <c r="AJ16" i="18"/>
  <c r="R8" i="18"/>
  <c r="AJ32" i="18"/>
  <c r="AD8" i="18"/>
  <c r="X40" i="18"/>
  <c r="N34" i="1"/>
  <c r="L32" i="18"/>
  <c r="X8" i="18"/>
  <c r="M34" i="1"/>
  <c r="R40" i="18"/>
  <c r="L40" i="18"/>
  <c r="X16" i="18"/>
  <c r="X32" i="18"/>
  <c r="AJ40" i="18"/>
  <c r="R16" i="18"/>
  <c r="AD40" i="18"/>
  <c r="AD32" i="18"/>
  <c r="AD24" i="18"/>
  <c r="L24" i="18"/>
  <c r="X24" i="18"/>
  <c r="AJ8" i="18"/>
  <c r="AJ24" i="18"/>
  <c r="AD16" i="18"/>
  <c r="X42" i="18"/>
  <c r="AD34" i="18"/>
  <c r="AD10" i="18"/>
  <c r="L42" i="18"/>
  <c r="L26" i="18"/>
  <c r="X18" i="18"/>
  <c r="R18" i="18"/>
  <c r="AJ10" i="18"/>
  <c r="AD42" i="18"/>
  <c r="AJ34" i="18"/>
  <c r="R26" i="18"/>
  <c r="M52" i="1"/>
  <c r="L18" i="18"/>
  <c r="R34" i="18"/>
  <c r="L34" i="18"/>
  <c r="AJ42" i="18"/>
  <c r="R10" i="18"/>
  <c r="R42" i="18"/>
  <c r="X26" i="18"/>
  <c r="AJ18" i="18"/>
  <c r="N52" i="1"/>
  <c r="AJ26" i="18"/>
  <c r="X34" i="18"/>
  <c r="AD26" i="18"/>
  <c r="X10" i="18"/>
  <c r="AD18" i="18"/>
  <c r="L10" i="18"/>
  <c r="T14" i="18"/>
  <c r="AL38" i="18"/>
  <c r="N14" i="18"/>
  <c r="T38" i="18"/>
  <c r="T22" i="18"/>
  <c r="AL14" i="18"/>
  <c r="N22" i="18"/>
  <c r="AF22" i="18"/>
  <c r="N6" i="18"/>
  <c r="AF6" i="18"/>
  <c r="AF38" i="18"/>
  <c r="N38" i="18"/>
  <c r="AL30" i="18"/>
  <c r="AL22" i="18"/>
  <c r="T6" i="18"/>
  <c r="AF30" i="18"/>
  <c r="Z22" i="18"/>
  <c r="T30" i="18"/>
  <c r="AL6" i="18"/>
  <c r="Z14" i="18"/>
  <c r="Z38" i="18"/>
  <c r="Z6" i="18"/>
  <c r="M22" i="1"/>
  <c r="AB22" i="1" s="1"/>
  <c r="AA22" i="1" s="1"/>
  <c r="AF14" i="18"/>
  <c r="N22" i="1"/>
  <c r="Z30" i="18"/>
  <c r="N30" i="18"/>
  <c r="J40" i="18"/>
  <c r="AB40" i="18"/>
  <c r="AH32" i="18"/>
  <c r="AB24" i="18"/>
  <c r="AB16" i="18"/>
  <c r="J16" i="18"/>
  <c r="P32" i="18"/>
  <c r="V24" i="18"/>
  <c r="P24" i="18"/>
  <c r="V40" i="18"/>
  <c r="P16" i="18"/>
  <c r="P40" i="18"/>
  <c r="V32" i="18"/>
  <c r="V8" i="18"/>
  <c r="AH24" i="18"/>
  <c r="AH8" i="18"/>
  <c r="J8" i="18"/>
  <c r="AB32" i="18"/>
  <c r="AB8" i="18"/>
  <c r="AH40" i="18"/>
  <c r="J24" i="18"/>
  <c r="J32" i="18"/>
  <c r="P8" i="18"/>
  <c r="AH16" i="18"/>
  <c r="V16" i="18"/>
  <c r="N28" i="1"/>
  <c r="M28" i="1"/>
  <c r="P14" i="18"/>
  <c r="V22" i="18"/>
  <c r="V14" i="18"/>
  <c r="J22" i="18"/>
  <c r="AH14" i="18"/>
  <c r="AH38" i="18"/>
  <c r="J14" i="18"/>
  <c r="N10" i="1"/>
  <c r="AB22" i="18"/>
  <c r="V30" i="18"/>
  <c r="AB14" i="18"/>
  <c r="J30" i="18"/>
  <c r="P38" i="18"/>
  <c r="AB6" i="18"/>
  <c r="P22" i="18"/>
  <c r="AH30" i="18"/>
  <c r="J38" i="18"/>
  <c r="AH6" i="18"/>
  <c r="V6" i="18"/>
  <c r="AB30" i="18"/>
  <c r="J6" i="18"/>
  <c r="P30" i="18"/>
  <c r="AH22" i="18"/>
  <c r="P6" i="18"/>
  <c r="AB38" i="18"/>
  <c r="M10" i="1"/>
  <c r="AB10" i="1" s="1"/>
  <c r="V38" i="18"/>
  <c r="Z42" i="18"/>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AF24" i="18"/>
  <c r="AF32" i="18"/>
  <c r="T40" i="18"/>
  <c r="AL8" i="18"/>
  <c r="AF8" i="18"/>
  <c r="N40" i="1"/>
  <c r="Z40" i="18"/>
  <c r="Z16" i="18"/>
  <c r="T24" i="18"/>
  <c r="AL24" i="18"/>
  <c r="AF16" i="18"/>
  <c r="Z32" i="18"/>
  <c r="N32" i="18"/>
  <c r="N16" i="18"/>
  <c r="Z8" i="18"/>
  <c r="AL40" i="18"/>
  <c r="M40" i="1"/>
  <c r="N24" i="18"/>
  <c r="T32" i="18"/>
  <c r="T16" i="18"/>
  <c r="AF40" i="18"/>
  <c r="AL32" i="18"/>
  <c r="N40" i="18"/>
  <c r="Z24" i="18"/>
  <c r="AL16" i="18"/>
  <c r="T8" i="18"/>
  <c r="N8" i="18"/>
  <c r="AB16" i="1" l="1"/>
  <c r="AA16" i="1" s="1"/>
  <c r="P17" i="19" s="1"/>
  <c r="AB17" i="1"/>
  <c r="AA10" i="1"/>
  <c r="AB11" i="1"/>
  <c r="AA11" i="1" s="1"/>
  <c r="V25" i="19"/>
  <c r="V45" i="19"/>
  <c r="J15" i="19"/>
  <c r="AB45" i="19"/>
  <c r="AH25" i="19"/>
  <c r="AH55" i="19"/>
  <c r="AB15" i="19"/>
  <c r="P15" i="19"/>
  <c r="P45" i="19"/>
  <c r="V15" i="19"/>
  <c r="J35" i="19"/>
  <c r="AH45" i="19"/>
  <c r="J25" i="19"/>
  <c r="AB35" i="19"/>
  <c r="P25" i="19"/>
  <c r="P35" i="19"/>
  <c r="AH15" i="19"/>
  <c r="V35" i="19"/>
  <c r="J55" i="19"/>
  <c r="AB55" i="19"/>
  <c r="AC64" i="1"/>
  <c r="AB25" i="19"/>
  <c r="J45" i="19"/>
  <c r="AH35" i="19"/>
  <c r="V55" i="19"/>
  <c r="P55" i="19"/>
  <c r="J28" i="19"/>
  <c r="V28" i="19"/>
  <c r="P28" i="19"/>
  <c r="V38" i="19"/>
  <c r="AB38" i="19"/>
  <c r="P8" i="19"/>
  <c r="J8" i="19"/>
  <c r="AC22" i="1"/>
  <c r="AH38" i="19"/>
  <c r="AB18" i="19"/>
  <c r="J18" i="19"/>
  <c r="P38" i="19"/>
  <c r="AH8" i="19"/>
  <c r="V8" i="19"/>
  <c r="AH18" i="19"/>
  <c r="J38" i="19"/>
  <c r="P18" i="19"/>
  <c r="J48" i="19"/>
  <c r="AB8" i="19"/>
  <c r="P48" i="19"/>
  <c r="AB28" i="19"/>
  <c r="AH28" i="19"/>
  <c r="V48" i="19"/>
  <c r="AB48" i="19"/>
  <c r="AH48" i="19"/>
  <c r="V18" i="19"/>
  <c r="AB12" i="1" l="1"/>
  <c r="AA12" i="1" s="1"/>
  <c r="R16" i="19" s="1"/>
  <c r="J17" i="19"/>
  <c r="AA17" i="1"/>
  <c r="W37" i="19" s="1"/>
  <c r="AB18" i="1"/>
  <c r="AA18" i="1" s="1"/>
  <c r="AB17" i="19"/>
  <c r="AH37" i="19"/>
  <c r="V17" i="19"/>
  <c r="AH17" i="19"/>
  <c r="AH27" i="19"/>
  <c r="J7" i="19"/>
  <c r="AB47" i="19"/>
  <c r="V7" i="19"/>
  <c r="AC16" i="1"/>
  <c r="AB7" i="19"/>
  <c r="AB27" i="19"/>
  <c r="P47" i="19"/>
  <c r="AH47" i="19"/>
  <c r="J47" i="19"/>
  <c r="V47" i="19"/>
  <c r="J37" i="19"/>
  <c r="V37" i="19"/>
  <c r="P37" i="19"/>
  <c r="AB37" i="19"/>
  <c r="P7" i="19"/>
  <c r="AH7" i="19"/>
  <c r="P27" i="19"/>
  <c r="J27" i="19"/>
  <c r="V27" i="19"/>
  <c r="L16" i="19"/>
  <c r="AJ6" i="19"/>
  <c r="X26" i="19"/>
  <c r="AJ36" i="19"/>
  <c r="X16" i="19"/>
  <c r="AJ26" i="19"/>
  <c r="R46" i="19"/>
  <c r="R26" i="19"/>
  <c r="X6" i="19"/>
  <c r="L6" i="19"/>
  <c r="AD26" i="19"/>
  <c r="AD6" i="19"/>
  <c r="R36" i="19"/>
  <c r="AD16" i="19"/>
  <c r="L26" i="19"/>
  <c r="W36" i="19"/>
  <c r="AC36" i="19"/>
  <c r="K16" i="19"/>
  <c r="W26" i="19"/>
  <c r="K46" i="19"/>
  <c r="AI46" i="19"/>
  <c r="AC46" i="19"/>
  <c r="Q46" i="19"/>
  <c r="AC26" i="19"/>
  <c r="AC16" i="19"/>
  <c r="W46" i="19"/>
  <c r="W16" i="19"/>
  <c r="K36" i="19"/>
  <c r="Q26" i="19"/>
  <c r="AC11" i="1"/>
  <c r="Q6" i="19"/>
  <c r="K6" i="19"/>
  <c r="Q16" i="19"/>
  <c r="AI6" i="19"/>
  <c r="AI16" i="19"/>
  <c r="Q36" i="19"/>
  <c r="W6" i="19"/>
  <c r="K26" i="19"/>
  <c r="AI36" i="19"/>
  <c r="AI26" i="19"/>
  <c r="AC6" i="19"/>
  <c r="P16" i="19"/>
  <c r="P6" i="19"/>
  <c r="AH6" i="19"/>
  <c r="V46" i="19"/>
  <c r="AH46" i="19"/>
  <c r="AB46" i="19"/>
  <c r="J6" i="19"/>
  <c r="P46" i="19"/>
  <c r="AB26" i="19"/>
  <c r="AB16" i="19"/>
  <c r="AH26" i="19"/>
  <c r="J16" i="19"/>
  <c r="P36" i="19"/>
  <c r="V26" i="19"/>
  <c r="AH36" i="19"/>
  <c r="P26" i="19"/>
  <c r="AB6" i="19"/>
  <c r="V16" i="19"/>
  <c r="V36" i="19"/>
  <c r="AC10" i="1"/>
  <c r="J36" i="19"/>
  <c r="AH16" i="19"/>
  <c r="J26" i="19"/>
  <c r="V6" i="19"/>
  <c r="J46" i="19"/>
  <c r="AB36" i="19"/>
  <c r="L46" i="19" l="1"/>
  <c r="AD36" i="19"/>
  <c r="R6" i="19"/>
  <c r="AC12" i="1"/>
  <c r="L36" i="19"/>
  <c r="AJ16" i="19"/>
  <c r="X36" i="19"/>
  <c r="X46" i="19"/>
  <c r="AJ46" i="19"/>
  <c r="AD46" i="19"/>
  <c r="Q27" i="19"/>
  <c r="K37" i="19"/>
  <c r="Q17" i="19"/>
  <c r="W27" i="19"/>
  <c r="K7" i="19"/>
  <c r="AC17" i="1"/>
  <c r="AC37" i="19"/>
  <c r="AC47" i="19"/>
  <c r="AC27" i="19"/>
  <c r="W7" i="19"/>
  <c r="Q47" i="19"/>
  <c r="AI37" i="19"/>
  <c r="K27" i="19"/>
  <c r="AI27" i="19"/>
  <c r="Q37" i="19"/>
  <c r="W47" i="19"/>
  <c r="K17" i="19"/>
  <c r="Q7" i="19"/>
  <c r="AI47" i="19"/>
  <c r="K47" i="19"/>
  <c r="AI17" i="19"/>
  <c r="AC7" i="19"/>
  <c r="AC17" i="19"/>
  <c r="W17" i="19"/>
  <c r="AI7" i="19"/>
  <c r="AJ37" i="19"/>
  <c r="X7" i="19"/>
  <c r="R7" i="19"/>
  <c r="X37" i="19"/>
  <c r="X47" i="19"/>
  <c r="X17" i="19"/>
  <c r="L27" i="19"/>
  <c r="AC18" i="1"/>
  <c r="AD47" i="19"/>
  <c r="AD17" i="19"/>
  <c r="L7" i="19"/>
  <c r="AJ47" i="19"/>
  <c r="R47" i="19"/>
  <c r="AJ27" i="19"/>
  <c r="L37" i="19"/>
  <c r="L17" i="19"/>
  <c r="L47" i="19"/>
  <c r="AD37" i="19"/>
  <c r="AD27" i="19"/>
  <c r="R17" i="19"/>
  <c r="R27" i="19"/>
  <c r="R37" i="19"/>
  <c r="AJ7" i="19"/>
  <c r="AJ17" i="19"/>
  <c r="X27" i="19"/>
  <c r="AD7"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<sst xmlns="http://schemas.openxmlformats.org/spreadsheetml/2006/main" count="404" uniqueCount="252">
  <si>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</si>
  <si>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</si>
  <si>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</si>
  <si>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</si>
  <si>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</si>
  <si>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</si>
  <si>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</si>
  <si>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</si>
  <si>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</si>
  <si>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</si>
  <si>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</si>
  <si>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</si>
  <si>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</si>
  <si>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</si>
  <si>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</si>
  <si>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</si>
  <si>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</si>
  <si>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</si>
  <si>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</si>
  <si>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</si>
  <si>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</si>
  <si>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</si>
  <si>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</si>
  <si>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</si>
  <si>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</si>
  <si>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</si>
  <si>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</si>
  <si>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</si>
  <si>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</si>
  <si>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</si>
  <si>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</si>
  <si>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</si>
  <si>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</si>
  <si>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</si>
  <si>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</si>
  <si>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</si>
  <si>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</si>
  <si>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</si>
  <si>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</si>
  <si>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</si>
  <si>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</si>
  <si>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</si>
  <si>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</si>
  <si>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</si>
  <si>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</si>
  <si>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</si>
  <si>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</si>
  <si>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</si>
  <si>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</si>
  <si>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</si>
  <si>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</si>
  <si>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</si>
  <si>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</si>
  <si>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</si>
  <si>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</si>
  <si>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</si>
  <si>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</si>
  <si>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</si>
  <si>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</si>
  <si>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</si>
  <si>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</si>
  <si>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</si>
  <si>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</si>
  <si>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</si>
  <si>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</si>
  <si>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</si>
  <si>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</si>
  <si>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</si>
  <si>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</si>
  <si>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</si>
  <si>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</si>
  <si>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</si>
  <si>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</si>
  <si>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</si>
  <si>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</si>
  <si>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</si>
  <si>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</si>
  <si>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</si>
  <si>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</si>
  <si>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</si>
  <si>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</si>
  <si>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</si>
  <si>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</si>
  <si>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</si>
  <si>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</si>
  <si>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</si>
  <si>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</si>
  <si>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</si>
  <si>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</si>
  <si>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</si>
  <si>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</si>
  <si>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</si>
  <si>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</si>
  <si>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</si>
  <si>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</si>
  <si>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</si>
  <si>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</si>
  <si>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</si>
  <si>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</si>
  <si>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</si>
  <si>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</si>
  <si>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</si>
  <si>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</si>
  <si>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</si>
  <si>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</si>
  <si>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</si>
  <si>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</si>
  <si>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</si>
  <si>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</si>
  <si>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</si>
  <si>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</si>
  <si>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</si>
  <si>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</si>
  <si>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</si>
  <si>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</si>
  <si>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</si>
  <si>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</si>
  <si>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</si>
  <si>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</si>
  <si>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</si>
  <si>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</si>
  <si>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</si>
  <si>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</si>
  <si>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</si>
  <si>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</si>
  <si>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</si>
  <si>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</si>
  <si>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</si>
  <si>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</si>
  <si>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</si>
  <si>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</si>
  <si>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</si>
  <si>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</si>
  <si>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</si>
  <si>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</si>
  <si>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</si>
  <si>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</si>
  <si>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</si>
  <si>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</si>
  <si>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</si>
  <si>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</si>
  <si>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</si>
  <si>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</si>
  <si>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</si>
  <si>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</si>
  <si>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</si>
  <si>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</si>
  <si>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</si>
  <si>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</si>
  <si>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</si>
  <si>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</si>
  <si>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</si>
  <si>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</si>
  <si>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</si>
  <si>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</si>
  <si>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</si>
  <si>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</si>
  <si>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</si>
  <si>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</si>
  <si>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</si>
  <si>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</si>
  <si>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</si>
  <si>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</si>
  <si>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</si>
  <si>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</si>
  <si>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</si>
  <si>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</si>
  <si>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</si>
  <si>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</si>
  <si>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</si>
  <si>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</si>
  <si>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</si>
  <si>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</si>
  <si>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</si>
  <si>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</si>
  <si>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</si>
  <si>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</si>
  <si>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</si>
  <si>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</si>
  <si>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</si>
  <si>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</si>
  <si>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</si>
  <si>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</si>
  <si>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</si>
  <si>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</si>
  <si>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</si>
  <si>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</si>
  <si>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</si>
  <si>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</si>
  <si>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</si>
  <si>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</si>
  <si>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</si>
  <si>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</si>
  <si>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</si>
  <si>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</si>
  <si>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</si>
  <si>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</si>
  <si>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</si>
  <si>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</si>
  <si>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</si>
  <si>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</si>
  <si>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</si>
  <si>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</si>
  <si>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</si>
  <si>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</si>
  <si>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</si>
  <si>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</si>
  <si>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</si>
  <si>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</si>
  <si>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</si>
  <si>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</si>
  <si>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</si>
  <si>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</si>
  <si>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</si>
  <si>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Vicerrectoría Administrativa </t>
  </si>
  <si>
    <t>Liderar procesos de dirección, organización y supervisión de actividades relacionada al recurso humano, Infraestructura física y Financiera de la Institución, ademas administrar el archivo de la Institución, cumpliendo con las normas y requerimientos legales</t>
  </si>
  <si>
    <t xml:space="preserve">
Posible pérdida de información de los sistemas informáticos y de carácter físico correspondiente al proceso.
</t>
  </si>
  <si>
    <t xml:space="preserve">1. Las copias de seguridad de la información no se hacen de forma periódica incumpliendo la guía establecida. 
2. Las diferentes áreas de la Institución no dan cumplimiento a las políticas de Gestión Documental. 
3. El espacio físico no cumple con las especificaciones técnicas para archivar los documentos. 
4. El sistema no cuenta con los controles de seguridad. 
</t>
  </si>
  <si>
    <t xml:space="preserve">La información que se maneja a través de los sistemas tecnológicos y físicos es susceptible de perderse por fallas en los mismos o por falta de cumplimiento de las políticas establecidas para salvaguardar la información física y magnética. </t>
  </si>
  <si>
    <t xml:space="preserve">Verificación de forma aleatoria por parte de la oficina de sistemas de la copia de información realizada por cada funcionario. </t>
  </si>
  <si>
    <t>Hacer seguimiento semanal por parte de la oficina de sistemas y evaluar los resultados.</t>
  </si>
  <si>
    <t>La oficina de sistemas cada semana y de manera permanente solicita a los funcionarios hacer las copias de seguridad de la información. Se evidencia correos enviados, el drive de cada dependencia y guia y video de backups</t>
  </si>
  <si>
    <t>Posible pérdida o hurto de bienes de la institución</t>
  </si>
  <si>
    <t xml:space="preserve">1. No se cuenta con un sistema de cámaras de seguridad activos 
2. No se cuenta con personal capacitado para el servicio de vigilancia
</t>
  </si>
  <si>
    <t xml:space="preserve">Pérdida o hurto de bienes por no contar con un sistema de cámaras de seguridad acorde para la capacidad instalada de la Institución lo que generaría un posible detrimento patrimonial. </t>
  </si>
  <si>
    <t xml:space="preserve">Instalación de cámaras de seguridad y contratación de personal de vigilancia para salvaguardas los bienes de la Institución. </t>
  </si>
  <si>
    <t xml:space="preserve">Adquirir un sistema de cámaras de seguridad con circuito cerrado y que el personal de vigilancia sean incluidos en la planta de personal y puedan tener las capacitaciones necesarias para cumplir con las actividades de vigilancia de forma adecuada. </t>
  </si>
  <si>
    <t>Lider de Vicerrectoría Administrativa</t>
  </si>
  <si>
    <t xml:space="preserve">Posibles daños a los bienes físicos y espacios locativos por falta de mantenimiento preventivo a las instalaciones y el mal uso por parte de la comunidad educativa. </t>
  </si>
  <si>
    <t xml:space="preserve">1. No cumplir con lo establecido en el manual de mantenimiento preventivo.
2. Uso inadecuado de las instalaciones por parte de la comunidad educativa.
</t>
  </si>
  <si>
    <t xml:space="preserve">Debido a la falta de mantenimiento preventivo se pueden presentar incrementos en los gastos operacionales al tener que invertir presupuesto en mantenimientos correctivos en la infraestructura. </t>
  </si>
  <si>
    <t xml:space="preserve">Seguimiento trimestral del plan de mantenimiento preventivo para evitar daños en la infraestructura física. </t>
  </si>
  <si>
    <t>Todos los procesos</t>
  </si>
  <si>
    <t>Lider deVicerrectoría Administrativa y lider area de informatica</t>
  </si>
  <si>
    <t>Adecuaciones de iluminación  para implementar las medidas de seguridad de la matriz de riesgo de la Institución en todos los espacios académicos, las cuales dificultan las labores de vigilancia y preservación de los bienes de la Institución de acuerdo a las directrices de la Presidencia de la Republica.</t>
  </si>
  <si>
    <t xml:space="preserve">Adecuacu camaras que ya estan instaladas en la zona de parqueaderos del edificio antiguo </t>
  </si>
  <si>
    <t xml:space="preserve">Adelantar los mantenimientos correctivos y preventivos con personal de planta y de contrato teniendo en cuenta la información relacionada en el seguimiento trimestral que se haga del plan. </t>
  </si>
  <si>
    <t>Lider deVicerrectoría Administrativa y lider de procesos</t>
  </si>
  <si>
    <t xml:space="preserve">Realizar el plan anual de transferencias 2023 y su seguimiento de las 3 oficinas que tienen archivos por entregar (Tesorería, Almacén y convenios) </t>
  </si>
  <si>
    <t xml:space="preserve"> "Realizar las actividades concernientes al informe del resultado diagnóstico integral de archivo"</t>
  </si>
  <si>
    <t>Lider deVicerrectoría Administrativa y lider de proceso Gestion docuemntal</t>
  </si>
  <si>
    <t>15/01/203</t>
  </si>
  <si>
    <t>Realizar el plan de accion detectando las areas o dependencias que incumplieron con la entrega del archivo historico</t>
  </si>
  <si>
    <t>Remodelación iluminación zonas exteriores ITFIP que limita los alrededores con los barrios del municipio de Espinal</t>
  </si>
  <si>
    <t>Compra de materiales para arreglar las camaras instaladas que se encuentran fuera de servicio</t>
  </si>
  <si>
    <t xml:space="preserve">Dando cumplimiento a la entrega en área de tesorería se entregaron 8 cajas del 2016 con sus respectivos FUID y en el área de almacén se hizo entrega 2 cajas del año 2009 al 2015  con su respectivo FUID. Se evidencia el Plan Anual de Transferencia y circular interna 08 de julio de 2023 en la cual se requieren entregar archivos de años anteriores   </t>
  </si>
  <si>
    <t>Realizar las actividad de Adecuación de instalaciones, eléctricas y de ventilacion conforme al plan de Accion del año 2023</t>
  </si>
  <si>
    <t xml:space="preserve">Se evidencia mantenimiento y adecuación de instalaciones eléctricas: falta las lámparas, cable de internet y las tapas, se instalaron ventiladores y se aduqirio el  extractor, tambien el depósito documental  cuenta con áreas restringida, área publica y área privada, </t>
  </si>
  <si>
    <t>Se evidencia cotizaciones de empresa de suministros de camara de seguridad, esta en espera la asignación de recursos, a la fecha de seguimiento no se ha tramitado el contrato de adquisición de camaras de seguridad</t>
  </si>
  <si>
    <t>Realizo contrato de Iluminacion parte periferica de la Institucion y senderos con el fin de controlar y vigilar por parte de la empresa de vigilancia los linderos de la Institucion, actualmente se estan cambiando iluminarias de la cancha de futbol que tambien dan iluminación a los senderos de la Institución</t>
  </si>
  <si>
    <t>se evidencia la compra de materiales y arreglo de dos camaras para el repectivo mantenimiento de las camaras de seguridad instaladas en la Institución</t>
  </si>
  <si>
    <t>Se evidencia el plan de mantenimiento de la vigencia 2023 en cual se estan cumpliendo todas las actividades programadas con sus repectivos contratos para el mantenimiento preventivo y correctivo de las instalaciones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</si>
</sst>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R21" zoomScale="85" zoomScaleNormal="85" workbookViewId="0">
      <selection activeCell="AI22" sqref="AI2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232</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218</v>
      </c>
      <c r="D10" s="204" t="s">
        <v>217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219</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23</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220</v>
      </c>
      <c r="AF10" s="136" t="s">
        <v>233</v>
      </c>
      <c r="AG10" s="137">
        <v>44910</v>
      </c>
      <c r="AH10" s="137">
        <v>45173</v>
      </c>
      <c r="AI10" s="135" t="s">
        <v>221</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t="s">
        <v>242</v>
      </c>
      <c r="Q11" s="127" t="str">
        <f>IF(OR(R11="Preventivo",R11="Detectivo"),"Probabilidad",IF(R11="Correctivo","Impacto",""))</f>
        <v>Impacto</v>
      </c>
      <c r="R11" s="128" t="s">
        <v>16</v>
      </c>
      <c r="S11" s="128" t="s">
        <v>9</v>
      </c>
      <c r="T11" s="129" t="str">
        <f t="shared" ref="T11:T15" si="0">IF(AND(R11="Preventivo",S11="Automático"),"50%",IF(AND(R11="Preventivo",S11="Manual"),"40%",IF(AND(R11="Detectivo",S11="Automático"),"40%",IF(AND(R11="Detectivo",S11="Manual"),"30%",IF(AND(R11="Correctivo",S11="Automático"),"35%",IF(AND(R11="Correctivo",S11="Manual"),"25%",""))))))</f>
        <v>25%</v>
      </c>
      <c r="U11" s="128" t="s">
        <v>19</v>
      </c>
      <c r="V11" s="128" t="s">
        <v>22</v>
      </c>
      <c r="W11" s="128" t="s">
        <v>119</v>
      </c>
      <c r="X11" s="130">
        <f>IFERROR(IF(AND(Q10="Probabilidad",Q11="Probabilidad"),(Z10-(+Z10*T11)),IF(Q11="Probabilidad",(I10-(+I10*T11)),IF(Q11="Impacto",Z10,""))),"")</f>
        <v>0.24</v>
      </c>
      <c r="Y11" s="131" t="str">
        <f t="shared" ref="Y11:Y69" si="1">IFERROR(IF(X11="","",IF(X11&lt;=0.2,"Muy Baja",IF(X11&lt;=0.4,"Baja",IF(X11&lt;=0.6,"Media",IF(X11&lt;=0.8,"Alta","Muy Alta"))))),"")</f>
        <v>Baja</v>
      </c>
      <c r="Z11" s="132">
        <f t="shared" ref="Z11:Z15" si="2">+X11</f>
        <v>0.24</v>
      </c>
      <c r="AA11" s="131" t="str">
        <f t="shared" ref="AA11:AA69" ca="1" si="3">IFERROR(IF(AB11="","",IF(AB11&lt;=0.2,"Leve",IF(AB11&lt;=0.4,"Menor",IF(AB11&lt;=0.6,"Moderado",IF(AB11&lt;=0.8,"Mayor","Catastrófico"))))),"")</f>
        <v>Leve</v>
      </c>
      <c r="AB11" s="132">
        <f ca="1">IFERROR(IF(AND(Q10="Impacto",Q11="Impacto"),(AB10-(+AB10*T11)),IF(Q11="Impacto",($M$10-(+$M$10*T11)),IF(Q11="Probabilidad",AB10,""))),"")</f>
        <v>0.15000000000000002</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Bajo</v>
      </c>
      <c r="AD11" s="134" t="s">
        <v>136</v>
      </c>
      <c r="AE11" s="135" t="s">
        <v>238</v>
      </c>
      <c r="AF11" s="136" t="s">
        <v>237</v>
      </c>
      <c r="AG11" s="137">
        <v>44910</v>
      </c>
      <c r="AH11" s="137">
        <v>45173</v>
      </c>
      <c r="AI11" s="135" t="s">
        <v>245</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t="s">
        <v>239</v>
      </c>
      <c r="Q12" s="127" t="str">
        <f>IF(OR(R12="Preventivo",R12="Detectivo"),"Probabilidad",IF(R12="Correctivo","Impacto",""))</f>
        <v>Impacto</v>
      </c>
      <c r="R12" s="128" t="s">
        <v>16</v>
      </c>
      <c r="S12" s="128" t="s">
        <v>9</v>
      </c>
      <c r="T12" s="129" t="str">
        <f t="shared" si="0"/>
        <v>25%</v>
      </c>
      <c r="U12" s="128" t="s">
        <v>19</v>
      </c>
      <c r="V12" s="128" t="s">
        <v>22</v>
      </c>
      <c r="W12" s="128" t="s">
        <v>119</v>
      </c>
      <c r="X12" s="130">
        <f>IFERROR(IF(AND(Q11="Probabilidad",Q12="Probabilidad"),(Z11-(+Z11*T12)),IF(AND(Q11="Impacto",Q12="Probabilidad"),(Z10-(+Z10*T12)),IF(Q12="Impacto",Z11,""))),"")</f>
        <v>0.24</v>
      </c>
      <c r="Y12" s="131" t="str">
        <f t="shared" si="1"/>
        <v>Baja</v>
      </c>
      <c r="Z12" s="132">
        <f t="shared" si="2"/>
        <v>0.24</v>
      </c>
      <c r="AA12" s="131" t="str">
        <f t="shared" ca="1" si="3"/>
        <v>Leve</v>
      </c>
      <c r="AB12" s="132">
        <f ca="1">IFERROR(IF(AND(Q11="Impacto",Q12="Impacto"),(AB11-(+AB11*T12)),IF(AND(Q11="Probabilidad",Q12="Impacto"),(AB10-(+AB10*T12)),IF(Q12="Probabilidad",AB11,""))),"")</f>
        <v>0.11250000000000002</v>
      </c>
      <c r="AC12" s="133" t="str">
        <f t="shared" ca="1" si="4"/>
        <v>Bajo</v>
      </c>
      <c r="AD12" s="134" t="s">
        <v>136</v>
      </c>
      <c r="AE12" s="135" t="s">
        <v>246</v>
      </c>
      <c r="AF12" s="136" t="s">
        <v>240</v>
      </c>
      <c r="AG12" s="137">
        <v>44910</v>
      </c>
      <c r="AH12" s="137">
        <v>45173</v>
      </c>
      <c r="AI12" s="135" t="s">
        <v>247</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134</v>
      </c>
      <c r="C16" s="204" t="s">
        <v>224</v>
      </c>
      <c r="D16" s="204" t="s">
        <v>223</v>
      </c>
      <c r="E16" s="207" t="s">
        <v>222</v>
      </c>
      <c r="F16" s="204" t="s">
        <v>129</v>
      </c>
      <c r="G16" s="210">
        <v>4</v>
      </c>
      <c r="H16" s="213" t="str">
        <f>IF(G16&lt;=0,"",IF(G16&lt;=2,"Muy Baja",IF(G16&lt;=24,"Baja",IF(G16&lt;=500,"Media",IF(G16&lt;=5000,"Alta","Muy Alta")))))</f>
        <v>Baja</v>
      </c>
      <c r="I16" s="195">
        <f>IF(H16="","",IF(H16="Muy Baja",0.2,IF(H16="Baja",0.4,IF(H16="Media",0.6,IF(H16="Alta",0.8,IF(H16="Muy Alta",1,))))))</f>
        <v>0.4</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225</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226</v>
      </c>
      <c r="AF16" s="136" t="s">
        <v>227</v>
      </c>
      <c r="AG16" s="137">
        <v>44941</v>
      </c>
      <c r="AH16" s="137">
        <v>45173</v>
      </c>
      <c r="AI16" s="135" t="s">
        <v>248</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38" t="s">
        <v>234</v>
      </c>
      <c r="Q17" s="127" t="str">
        <f>IF(OR(R17="Preventivo",R17="Detectivo"),"Probabilidad",IF(R17="Correctivo","Impacto",""))</f>
        <v>Impacto</v>
      </c>
      <c r="R17" s="128" t="s">
        <v>16</v>
      </c>
      <c r="S17" s="128" t="s">
        <v>10</v>
      </c>
      <c r="T17" s="129" t="str">
        <f t="shared" ref="T17:T21" si="8">IF(AND(R17="Preventivo",S17="Automático"),"50%",IF(AND(R17="Preventivo",S17="Manual"),"40%",IF(AND(R17="Detectivo",S17="Automático"),"40%",IF(AND(R17="Detectivo",S17="Manual"),"30%",IF(AND(R17="Correctivo",S17="Automático"),"35%",IF(AND(R17="Correctivo",S17="Manual"),"25%",""))))))</f>
        <v>35%</v>
      </c>
      <c r="U17" s="128" t="s">
        <v>19</v>
      </c>
      <c r="V17" s="128" t="s">
        <v>22</v>
      </c>
      <c r="W17" s="128" t="s">
        <v>119</v>
      </c>
      <c r="X17" s="130">
        <f>IFERROR(IF(AND(Q16="Probabilidad",Q17="Probabilidad"),(Z16-(+Z16*T17)),IF(Q17="Probabilidad",(I16-(+I16*T17)),IF(Q17="Impacto",Z16,""))),"")</f>
        <v>0.24</v>
      </c>
      <c r="Y17" s="131" t="str">
        <f t="shared" si="1"/>
        <v>Baja</v>
      </c>
      <c r="Z17" s="132">
        <f t="shared" ref="Z17:Z21" si="9">+X17</f>
        <v>0.24</v>
      </c>
      <c r="AA17" s="131" t="str">
        <f t="shared" ca="1" si="3"/>
        <v>Leve</v>
      </c>
      <c r="AB17" s="132">
        <f ca="1">IFERROR(IF(AND(Q16="Impacto",Q17="Impacto"),(AB10-(+AB10*T17)),IF(Q17="Impacto",($M$16-(+$M$16*T17)),IF(Q17="Probabilidad",AB10,""))),"")</f>
        <v>0.13</v>
      </c>
      <c r="AC17" s="133" t="str">
        <f t="shared" ref="AC17:AC18" ca="1"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Bajo</v>
      </c>
      <c r="AD17" s="134" t="s">
        <v>136</v>
      </c>
      <c r="AE17" s="135" t="s">
        <v>243</v>
      </c>
      <c r="AF17" s="136" t="s">
        <v>227</v>
      </c>
      <c r="AG17" s="137">
        <v>44941</v>
      </c>
      <c r="AH17" s="137">
        <v>45173</v>
      </c>
      <c r="AI17" s="135" t="s">
        <v>249</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t="s">
        <v>235</v>
      </c>
      <c r="Q18" s="127" t="str">
        <f>IF(OR(R18="Preventivo",R18="Detectivo"),"Probabilidad",IF(R18="Correctivo","Impacto",""))</f>
        <v>Impacto</v>
      </c>
      <c r="R18" s="128" t="s">
        <v>16</v>
      </c>
      <c r="S18" s="128" t="s">
        <v>10</v>
      </c>
      <c r="T18" s="129" t="str">
        <f t="shared" si="8"/>
        <v>35%</v>
      </c>
      <c r="U18" s="128" t="s">
        <v>19</v>
      </c>
      <c r="V18" s="128" t="s">
        <v>22</v>
      </c>
      <c r="W18" s="128" t="s">
        <v>119</v>
      </c>
      <c r="X18" s="130">
        <f>IFERROR(IF(AND(Q17="Probabilidad",Q18="Probabilidad"),(Z17-(+Z17*T18)),IF(AND(Q17="Impacto",Q18="Probabilidad"),(Z16-(+Z16*T18)),IF(Q18="Impacto",Z17,""))),"")</f>
        <v>0.24</v>
      </c>
      <c r="Y18" s="131" t="str">
        <f t="shared" si="1"/>
        <v>Baja</v>
      </c>
      <c r="Z18" s="132">
        <f t="shared" si="9"/>
        <v>0.24</v>
      </c>
      <c r="AA18" s="131" t="str">
        <f t="shared" ca="1" si="3"/>
        <v>Leve</v>
      </c>
      <c r="AB18" s="132">
        <f ca="1">IFERROR(IF(AND(Q17="Impacto",Q18="Impacto"),(AB17-(+AB17*T18)),IF(AND(Q17="Probabilidad",Q18="Impacto"),(AB16-(+AB16*T18)),IF(Q18="Probabilidad",AB17,""))),"")</f>
        <v>8.4500000000000006E-2</v>
      </c>
      <c r="AC18" s="133" t="str">
        <f t="shared" ca="1" si="10"/>
        <v>Bajo</v>
      </c>
      <c r="AD18" s="134" t="s">
        <v>136</v>
      </c>
      <c r="AE18" s="135" t="s">
        <v>244</v>
      </c>
      <c r="AF18" s="136" t="s">
        <v>227</v>
      </c>
      <c r="AG18" s="137">
        <v>44941</v>
      </c>
      <c r="AH18" s="137">
        <v>45173</v>
      </c>
      <c r="AI18" s="135" t="s">
        <v>250</v>
      </c>
      <c r="AJ18" s="136" t="s">
        <v>41</v>
      </c>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133</v>
      </c>
      <c r="C22" s="204" t="s">
        <v>230</v>
      </c>
      <c r="D22" s="204" t="s">
        <v>229</v>
      </c>
      <c r="E22" s="207" t="s">
        <v>228</v>
      </c>
      <c r="F22" s="204" t="s">
        <v>129</v>
      </c>
      <c r="G22" s="210">
        <v>4</v>
      </c>
      <c r="H22" s="213" t="str">
        <f>IF(G22&lt;=0,"",IF(G22&lt;=2,"Muy Baja",IF(G22&lt;=24,"Baja",IF(G22&lt;=500,"Media",IF(G22&lt;=5000,"Alta","Muy Alta")))))</f>
        <v>Baja</v>
      </c>
      <c r="I22" s="195">
        <f>IF(H22="","",IF(H22="Muy Baja",0.2,IF(H22="Baja",0.4,IF(H22="Media",0.6,IF(H22="Alta",0.8,IF(H22="Muy Alta",1,))))))</f>
        <v>0.4</v>
      </c>
      <c r="J22" s="216" t="s">
        <v>153</v>
      </c>
      <c r="K22" s="195" t="str">
        <f ca="1">IF(NOT(ISERROR(MATCH(J22,'Tabla Impacto'!$B$221:$B$223,0))),'Tabla Impacto'!$F$223&amp;"Por favor no seleccionar los criterios de impacto(Afectación Económica o presupuestal y Pérdida Reputacional)",J22)</f>
        <v xml:space="preserve">     El riesgo afecta la imagen de alguna área de la organización</v>
      </c>
      <c r="L22" s="213" t="str">
        <f ca="1">IF(OR(K22='Tabla Impacto'!$C$11,K22='Tabla Impacto'!$D$11),"Leve",IF(OR(K22='Tabla Impacto'!$C$12,K22='Tabla Impacto'!$D$12),"Menor",IF(OR(K22='Tabla Impacto'!$C$13,K22='Tabla Impacto'!$D$13),"Moderado",IF(OR(K22='Tabla Impacto'!$C$14,K22='Tabla Impacto'!$D$14),"Mayor",IF(OR(K22='Tabla Impacto'!$C$15,K22='Tabla Impacto'!$D$15),"Catastrófico","")))))</f>
        <v>Leve</v>
      </c>
      <c r="M22" s="195">
        <f ca="1">IF(L22="","",IF(L22="Leve",0.2,IF(L22="Menor",0.4,IF(L22="Moderado",0.6,IF(L22="Mayor",0.8,IF(L22="Catastrófico",1,))))))</f>
        <v>0.2</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Bajo</v>
      </c>
      <c r="O22" s="125">
        <v>1</v>
      </c>
      <c r="P22" s="126" t="s">
        <v>231</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Leve</v>
      </c>
      <c r="AB22" s="132">
        <f ca="1">IFERROR(IF(Q22="Impacto",(M22-(+M22*T22)),IF(Q22="Probabilidad",M22,"")),"")</f>
        <v>0.2</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Bajo</v>
      </c>
      <c r="AD22" s="134" t="s">
        <v>136</v>
      </c>
      <c r="AE22" s="135" t="s">
        <v>236</v>
      </c>
      <c r="AF22" s="136" t="s">
        <v>227</v>
      </c>
      <c r="AG22" s="137" t="s">
        <v>241</v>
      </c>
      <c r="AH22" s="137">
        <v>45173</v>
      </c>
      <c r="AI22" s="135" t="s">
        <v>251</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R2</v>
      </c>
      <c r="M30" s="323"/>
      <c r="N30" s="323" t="str">
        <f ca="1">IF(AND('Mapa final'!$H$22="Baja",'Mapa final'!$L$22="Leve"),CONCATENATE("R",'Mapa final'!$A$22),"")</f>
        <v>R3</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 ca="1">IF(AND('Mapa final'!$Y$17="Muy Alta",'Mapa final'!$AA$17="Leve"),CONCATENATE("R2C",'Mapa final'!$O$17),"")</f>
        <v/>
      </c>
      <c r="L7" s="53" t="str">
        <f ca="1">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 ca="1">IF(AND('Mapa final'!$Y$17="Muy Alta",'Mapa final'!$AA$17="Menor"),CONCATENATE("R2C",'Mapa final'!$O$17),"")</f>
        <v/>
      </c>
      <c r="R7" s="53" t="str">
        <f ca="1">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 ca="1">IF(AND('Mapa final'!$Y$17="Muy Alta",'Mapa final'!$AA$17="Moderado"),CONCATENATE("R2C",'Mapa final'!$O$17),"")</f>
        <v/>
      </c>
      <c r="X7" s="53" t="str">
        <f ca="1">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 ca="1">IF(AND('Mapa final'!$Y$17="Muy Alta",'Mapa final'!$AA$17="Mayor"),CONCATENATE("R2C",'Mapa final'!$O$17),"")</f>
        <v/>
      </c>
      <c r="AD7" s="53" t="str">
        <f ca="1">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 ca="1">IF(AND('Mapa final'!$Y$17="Muy Alta",'Mapa final'!$AA$17="Catastrófico"),CONCATENATE("R2C",'Mapa final'!$O$17),"")</f>
        <v/>
      </c>
      <c r="AJ7" s="56" t="str">
        <f ca="1">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 ca="1">IF(AND('Mapa final'!$Y$17="Alta",'Mapa final'!$AA$17="Leve"),CONCATENATE("R2C",'Mapa final'!$O$17),"")</f>
        <v/>
      </c>
      <c r="L17" s="69" t="str">
        <f ca="1">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 ca="1">IF(AND('Mapa final'!$Y$17="Alta",'Mapa final'!$AA$17="Menor"),CONCATENATE("R2C",'Mapa final'!$O$17),"")</f>
        <v/>
      </c>
      <c r="R17" s="69" t="str">
        <f ca="1">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 ca="1">IF(AND('Mapa final'!$Y$17="Alta",'Mapa final'!$AA$17="Moderado"),CONCATENATE("R2C",'Mapa final'!$O$17),"")</f>
        <v/>
      </c>
      <c r="X17" s="53" t="str">
        <f ca="1">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 ca="1">IF(AND('Mapa final'!$Y$17="Alta",'Mapa final'!$AA$17="Mayor"),CONCATENATE("R2C",'Mapa final'!$O$17),"")</f>
        <v/>
      </c>
      <c r="AD17" s="53" t="str">
        <f ca="1">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 ca="1">IF(AND('Mapa final'!$Y$17="Alta",'Mapa final'!$AA$17="Catastrófico"),CONCATENATE("R2C",'Mapa final'!$O$17),"")</f>
        <v/>
      </c>
      <c r="AJ17" s="56" t="str">
        <f ca="1">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 ca="1">IF(AND('Mapa final'!$Y$17="Media",'Mapa final'!$AA$17="Leve"),CONCATENATE("R2C",'Mapa final'!$O$17),"")</f>
        <v/>
      </c>
      <c r="L27" s="69" t="str">
        <f ca="1">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 ca="1">IF(AND('Mapa final'!$Y$17="Media",'Mapa final'!$AA$17="Menor"),CONCATENATE("R2C",'Mapa final'!$O$17),"")</f>
        <v/>
      </c>
      <c r="R27" s="69" t="str">
        <f ca="1">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 ca="1">IF(AND('Mapa final'!$Y$17="Media",'Mapa final'!$AA$17="Moderado"),CONCATENATE("R2C",'Mapa final'!$O$17),"")</f>
        <v/>
      </c>
      <c r="X27" s="69" t="str">
        <f ca="1">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 ca="1">IF(AND('Mapa final'!$Y$17="Media",'Mapa final'!$AA$17="Mayor"),CONCATENATE("R2C",'Mapa final'!$O$17),"")</f>
        <v/>
      </c>
      <c r="AD27" s="53" t="str">
        <f ca="1">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 ca="1">IF(AND('Mapa final'!$Y$17="Media",'Mapa final'!$AA$17="Catastrófico"),CONCATENATE("R2C",'Mapa final'!$O$17),"")</f>
        <v/>
      </c>
      <c r="AJ27" s="56" t="str">
        <f ca="1">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 ca="1">IF(AND('Mapa final'!$Y$11="Baja",'Mapa final'!$AA$11="Leve"),CONCATENATE("R1C",'Mapa final'!$O$11),"")</f>
        <v>R1C2</v>
      </c>
      <c r="L36" s="75" t="str">
        <f ca="1">IF(AND('Mapa final'!$Y$12="Baja",'Mapa final'!$AA$12="Leve"),CONCATENATE("R1C",'Mapa final'!$O$12),"")</f>
        <v>R1C3</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 ca="1">IF(AND('Mapa final'!$Y$17="Baja",'Mapa final'!$AA$17="Leve"),CONCATENATE("R2C",'Mapa final'!$O$17),"")</f>
        <v>R2C2</v>
      </c>
      <c r="L37" s="78" t="str">
        <f ca="1">IF(AND('Mapa final'!$Y$18="Baja",'Mapa final'!$AA$18="Leve"),CONCATENATE("R2C",'Mapa final'!$O$18),"")</f>
        <v>R2C3</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 ca="1">IF(AND('Mapa final'!$Y$17="Baja",'Mapa final'!$AA$17="Menor"),CONCATENATE("R2C",'Mapa final'!$O$17),"")</f>
        <v/>
      </c>
      <c r="R37" s="69" t="str">
        <f ca="1">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 ca="1">IF(AND('Mapa final'!$Y$17="Baja",'Mapa final'!$AA$17="Moderado"),CONCATENATE("R2C",'Mapa final'!$O$17),"")</f>
        <v/>
      </c>
      <c r="X37" s="69" t="str">
        <f ca="1">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 ca="1">IF(AND('Mapa final'!$Y$17="Baja",'Mapa final'!$AA$17="Mayor"),CONCATENATE("R2C",'Mapa final'!$O$17),"")</f>
        <v/>
      </c>
      <c r="AD37" s="53" t="str">
        <f ca="1">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 ca="1">IF(AND('Mapa final'!$Y$17="Baja",'Mapa final'!$AA$17="Catastrófico"),CONCATENATE("R2C",'Mapa final'!$O$17),"")</f>
        <v/>
      </c>
      <c r="AJ37" s="56" t="str">
        <f ca="1">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R3C1</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
      </c>
      <c r="X46" s="66" t="str">
        <f ca="1">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 ca="1">IF(AND('Mapa final'!$Y$17="Muy Baja",'Mapa final'!$AA$17="Leve"),CONCATENATE("R2C",'Mapa final'!$O$17),"")</f>
        <v/>
      </c>
      <c r="L47" s="78" t="str">
        <f ca="1">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 ca="1">IF(AND('Mapa final'!$Y$17="Muy Baja",'Mapa final'!$AA$17="Menor"),CONCATENATE("R2C",'Mapa final'!$O$17),"")</f>
        <v/>
      </c>
      <c r="R47" s="78" t="str">
        <f ca="1">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 ca="1">IF(AND('Mapa final'!$Y$17="Muy Baja",'Mapa final'!$AA$17="Moderado"),CONCATENATE("R2C",'Mapa final'!$O$17),"")</f>
        <v/>
      </c>
      <c r="X47" s="69" t="str">
        <f ca="1">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 ca="1">IF(AND('Mapa final'!$Y$17="Muy Baja",'Mapa final'!$AA$17="Mayor"),CONCATENATE("R2C",'Mapa final'!$O$17),"")</f>
        <v/>
      </c>
      <c r="AD47" s="53" t="str">
        <f ca="1">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 ca="1">IF(AND('Mapa final'!$Y$17="Muy Baja",'Mapa final'!$AA$17="Catastrófico"),CONCATENATE("R2C",'Mapa final'!$O$17),"")</f>
        <v/>
      </c>
      <c r="AJ47" s="56" t="str">
        <f ca="1">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2023-09-11T19:44:54Z</dcterms:modified>
</cp:coreProperties>
</file>