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24226"/>
  <mc:AlternateContent xmlns:mc="http://schemas.openxmlformats.org/markup-compatibility/2006">
    <mc:Choice Requires="x15">
      <x15ac:absPath xmlns:x15ac="http://schemas.microsoft.com/office/spreadsheetml/2010/11/ac" url="C:\Users\CONTROLINT\Documents\CONTROL INTERNO\MATRICES RIESGOS ACTUAL\VIGENCIA 2023\MATRICES RIESGOS PROCESOS SEGUIMIENTO 31-AGOSTO-2023\"/>
    </mc:Choice>
  </mc:AlternateContent>
  <bookViews>
    <workbookView xWindow="0" yWindow="0" windowWidth="20490" windowHeight="7650" tabRatio="882" activeTab="1"/>
  </bookViews>
  <sheets>
    <sheet name="Intructivo" sheetId="20" r:id="rId1"/>
    <sheet name="Mapa final" sheetId="1" r:id="rId2"/>
    <sheet name="Matriz Calor Inherente" sheetId="18" r:id="rId3"/>
    <sheet name="Matriz Calor Residual" sheetId="19" r:id="rId4"/>
    <sheet name="Tabla probabilidad" sheetId="12" r:id="rId5"/>
    <sheet name="Tabla Impacto" sheetId="13" r:id="rId6"/>
    <sheet name="Tabla Valoración controles" sheetId="15" r:id="rId7"/>
    <sheet name="Opciones Tratamiento" sheetId="16" state="hidden" r:id="rId8"/>
    <sheet name="Hoja1" sheetId="11" state="hidden" r:id="rId9"/>
  </sheets>
  <calcPr calcId="162913"/>
  <pivotCaches>
    <pivotCache cacheId="0"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T10" i="1" l="1"/>
  <c r="Q10" i="1"/>
  <c r="H10" i="1"/>
  <c r="I10" i="1" s="1"/>
  <c r="K69" i="1"/>
  <c r="K25" i="1"/>
  <c r="K24" i="1"/>
  <c r="K55" i="1"/>
  <c r="K66" i="1"/>
  <c r="K41" i="1"/>
  <c r="K20" i="1"/>
  <c r="K39" i="1"/>
  <c r="K49" i="1"/>
  <c r="K44" i="1"/>
  <c r="K47" i="1"/>
  <c r="K57" i="1"/>
  <c r="K37" i="1"/>
  <c r="K30" i="1"/>
  <c r="K53" i="1"/>
  <c r="K67" i="1"/>
  <c r="K45" i="1"/>
  <c r="K31" i="1"/>
  <c r="K56" i="1"/>
  <c r="K36" i="1"/>
  <c r="K63" i="1"/>
  <c r="K48" i="1"/>
  <c r="K59" i="1"/>
  <c r="K33" i="1"/>
  <c r="K35" i="1"/>
  <c r="K32" i="1"/>
  <c r="K60" i="1"/>
  <c r="K50" i="1"/>
  <c r="K68" i="1"/>
  <c r="K51" i="1"/>
  <c r="K61" i="1"/>
  <c r="K18" i="1"/>
  <c r="K65" i="1"/>
  <c r="K29" i="1"/>
  <c r="K21" i="1"/>
  <c r="K54" i="1"/>
  <c r="K27" i="1"/>
  <c r="K26" i="1"/>
  <c r="K38" i="1"/>
  <c r="K42" i="1"/>
  <c r="K43" i="1"/>
  <c r="K23" i="1"/>
  <c r="K62" i="1"/>
  <c r="K19" i="1"/>
  <c r="K17" i="1"/>
  <c r="F221" i="13" l="1"/>
  <c r="F211" i="13"/>
  <c r="F212" i="13"/>
  <c r="F213" i="13"/>
  <c r="F214" i="13"/>
  <c r="F215" i="13"/>
  <c r="F216" i="13"/>
  <c r="F217" i="13"/>
  <c r="F218" i="13"/>
  <c r="F219" i="13"/>
  <c r="F220" i="13"/>
  <c r="F210" i="13"/>
  <c r="K15" i="1"/>
  <c r="K13" i="1"/>
  <c r="K12" i="1"/>
  <c r="K14" i="1"/>
  <c r="K11" i="1"/>
  <c r="B221" i="13" a="1"/>
  <c r="B221" i="13" l="1"/>
  <c r="Q52" i="1"/>
  <c r="Q47" i="1"/>
  <c r="Q41" i="1"/>
  <c r="AL44" i="18" l="1"/>
  <c r="AJ44" i="18"/>
  <c r="AF44" i="18"/>
  <c r="AD44" i="18"/>
  <c r="Z44" i="18"/>
  <c r="X44" i="18"/>
  <c r="T44" i="18"/>
  <c r="R44" i="18"/>
  <c r="N44" i="18"/>
  <c r="L44" i="18"/>
  <c r="AL36" i="18"/>
  <c r="AJ36" i="18"/>
  <c r="AF36" i="18"/>
  <c r="AD36" i="18"/>
  <c r="Z36" i="18"/>
  <c r="X36" i="18"/>
  <c r="T36" i="18"/>
  <c r="R36" i="18"/>
  <c r="N36" i="18"/>
  <c r="L36" i="18"/>
  <c r="AL28" i="18"/>
  <c r="AJ28" i="18"/>
  <c r="AF28" i="18"/>
  <c r="AD28" i="18"/>
  <c r="Z28" i="18"/>
  <c r="X28" i="18"/>
  <c r="T28" i="18"/>
  <c r="R28" i="18"/>
  <c r="N28" i="18"/>
  <c r="L28" i="18"/>
  <c r="AL20" i="18"/>
  <c r="AJ20" i="18"/>
  <c r="AF20" i="18"/>
  <c r="AD20" i="18"/>
  <c r="Z20" i="18"/>
  <c r="X20" i="18"/>
  <c r="T20" i="18"/>
  <c r="R20" i="18"/>
  <c r="N20" i="18"/>
  <c r="L20" i="18"/>
  <c r="AL12" i="18"/>
  <c r="AJ12" i="18"/>
  <c r="AF12" i="18"/>
  <c r="AD12" i="18"/>
  <c r="Z12" i="18"/>
  <c r="X12" i="18"/>
  <c r="T12" i="18"/>
  <c r="R12" i="18"/>
  <c r="N12" i="18"/>
  <c r="L12" i="18"/>
  <c r="H210" i="13"/>
  <c r="T69" i="1" l="1"/>
  <c r="Q69" i="1"/>
  <c r="T68" i="1"/>
  <c r="Q68" i="1"/>
  <c r="T67" i="1"/>
  <c r="Q67" i="1"/>
  <c r="T66" i="1"/>
  <c r="Q66" i="1"/>
  <c r="T65" i="1"/>
  <c r="Q65" i="1"/>
  <c r="T64" i="1"/>
  <c r="Q64" i="1"/>
  <c r="H64" i="1"/>
  <c r="I64" i="1" s="1"/>
  <c r="T63" i="1"/>
  <c r="Q63" i="1"/>
  <c r="T62" i="1"/>
  <c r="Q62" i="1"/>
  <c r="T61" i="1"/>
  <c r="Q61" i="1"/>
  <c r="T60" i="1"/>
  <c r="Q60" i="1"/>
  <c r="T59" i="1"/>
  <c r="Q59" i="1"/>
  <c r="T58" i="1"/>
  <c r="Q58" i="1"/>
  <c r="H58" i="1"/>
  <c r="I58" i="1" s="1"/>
  <c r="T57" i="1"/>
  <c r="Q57" i="1"/>
  <c r="T56" i="1"/>
  <c r="Q56" i="1"/>
  <c r="T55" i="1"/>
  <c r="Q55" i="1"/>
  <c r="T54" i="1"/>
  <c r="Q54" i="1"/>
  <c r="T53" i="1"/>
  <c r="Q53" i="1"/>
  <c r="T52" i="1"/>
  <c r="H52" i="1"/>
  <c r="I52" i="1" s="1"/>
  <c r="T51" i="1"/>
  <c r="Q51" i="1"/>
  <c r="T50" i="1"/>
  <c r="Q50" i="1"/>
  <c r="T49" i="1"/>
  <c r="Q49" i="1"/>
  <c r="T48" i="1"/>
  <c r="Q48" i="1"/>
  <c r="T47" i="1"/>
  <c r="T46" i="1"/>
  <c r="Q46" i="1"/>
  <c r="H46" i="1"/>
  <c r="I46" i="1" s="1"/>
  <c r="T45" i="1"/>
  <c r="Q45" i="1"/>
  <c r="T44" i="1"/>
  <c r="Q44" i="1"/>
  <c r="T43" i="1"/>
  <c r="Q43" i="1"/>
  <c r="T42" i="1"/>
  <c r="Q42" i="1"/>
  <c r="T41" i="1"/>
  <c r="T40" i="1"/>
  <c r="Q40" i="1"/>
  <c r="H40" i="1"/>
  <c r="I40" i="1" s="1"/>
  <c r="T39" i="1"/>
  <c r="Q39" i="1"/>
  <c r="T38" i="1"/>
  <c r="Q38" i="1"/>
  <c r="T37" i="1"/>
  <c r="Q37" i="1"/>
  <c r="T36" i="1"/>
  <c r="Q36" i="1"/>
  <c r="T35" i="1"/>
  <c r="Q35" i="1"/>
  <c r="T34" i="1"/>
  <c r="Q34" i="1"/>
  <c r="H34" i="1"/>
  <c r="I34" i="1" s="1"/>
  <c r="T33" i="1"/>
  <c r="Q33" i="1"/>
  <c r="T32" i="1"/>
  <c r="Q32" i="1"/>
  <c r="T31" i="1"/>
  <c r="Q31" i="1"/>
  <c r="T30" i="1"/>
  <c r="Q30" i="1"/>
  <c r="T29" i="1"/>
  <c r="Q29" i="1"/>
  <c r="T28" i="1"/>
  <c r="Q28" i="1"/>
  <c r="H28" i="1"/>
  <c r="I28" i="1" s="1"/>
  <c r="T27" i="1"/>
  <c r="Q27" i="1"/>
  <c r="T26" i="1"/>
  <c r="Q26" i="1"/>
  <c r="T25" i="1"/>
  <c r="Q25" i="1"/>
  <c r="T24" i="1"/>
  <c r="Q24" i="1"/>
  <c r="T23" i="1"/>
  <c r="Q23" i="1"/>
  <c r="T22" i="1"/>
  <c r="Q22" i="1"/>
  <c r="H22" i="1"/>
  <c r="I22" i="1" s="1"/>
  <c r="H16" i="1"/>
  <c r="Q15" i="1"/>
  <c r="Q14" i="1"/>
  <c r="Q13" i="1"/>
  <c r="T21" i="1"/>
  <c r="Q21" i="1"/>
  <c r="T20" i="1"/>
  <c r="Q20" i="1"/>
  <c r="T19" i="1"/>
  <c r="Q19" i="1"/>
  <c r="T18" i="1"/>
  <c r="Q18" i="1"/>
  <c r="T17" i="1"/>
  <c r="Q17" i="1"/>
  <c r="T16" i="1"/>
  <c r="Q16" i="1"/>
  <c r="AB50" i="1" l="1"/>
  <c r="AA50" i="1" s="1"/>
  <c r="AB51" i="1"/>
  <c r="AA51" i="1" s="1"/>
  <c r="I16" i="1"/>
  <c r="X64" i="1"/>
  <c r="X58" i="1"/>
  <c r="X52" i="1"/>
  <c r="X46" i="1"/>
  <c r="X50" i="1"/>
  <c r="X51" i="1"/>
  <c r="X40" i="1"/>
  <c r="X34" i="1"/>
  <c r="X28" i="1"/>
  <c r="X22" i="1"/>
  <c r="X16" i="1"/>
  <c r="Y64" i="1" l="1"/>
  <c r="Z64" i="1"/>
  <c r="X65" i="1" s="1"/>
  <c r="Y65" i="1" s="1"/>
  <c r="Y58" i="1"/>
  <c r="Z58" i="1"/>
  <c r="X59" i="1" s="1"/>
  <c r="Z59" i="1" s="1"/>
  <c r="X60" i="1" s="1"/>
  <c r="Y52" i="1"/>
  <c r="Z52" i="1"/>
  <c r="X53" i="1" s="1"/>
  <c r="Z53" i="1" s="1"/>
  <c r="X54" i="1" s="1"/>
  <c r="Y51" i="1"/>
  <c r="Z51" i="1"/>
  <c r="Y50" i="1"/>
  <c r="Z50" i="1"/>
  <c r="Y46" i="1"/>
  <c r="Z46" i="1"/>
  <c r="Y40" i="1"/>
  <c r="Z40" i="1"/>
  <c r="X41" i="1" s="1"/>
  <c r="Z41" i="1" s="1"/>
  <c r="X42" i="1" s="1"/>
  <c r="Y34" i="1"/>
  <c r="Z34" i="1"/>
  <c r="Y28" i="1"/>
  <c r="Z28" i="1"/>
  <c r="X29" i="1" s="1"/>
  <c r="Z29" i="1" s="1"/>
  <c r="X30" i="1" s="1"/>
  <c r="Y30" i="1" s="1"/>
  <c r="Y22" i="1"/>
  <c r="Z22" i="1"/>
  <c r="X23" i="1" s="1"/>
  <c r="Y23" i="1" s="1"/>
  <c r="Y16" i="1"/>
  <c r="Z16" i="1"/>
  <c r="X17" i="1" s="1"/>
  <c r="Y59" i="1" l="1"/>
  <c r="Y53" i="1"/>
  <c r="Z23" i="1"/>
  <c r="X24" i="1" s="1"/>
  <c r="Y24" i="1" s="1"/>
  <c r="Y41" i="1"/>
  <c r="Y29" i="1"/>
  <c r="Y42" i="1"/>
  <c r="Z42" i="1"/>
  <c r="Z60" i="1"/>
  <c r="X61" i="1" s="1"/>
  <c r="Y60" i="1"/>
  <c r="Z54" i="1"/>
  <c r="X55" i="1" s="1"/>
  <c r="Y54" i="1"/>
  <c r="Z65" i="1"/>
  <c r="X66" i="1" s="1"/>
  <c r="X35" i="1"/>
  <c r="X47" i="1"/>
  <c r="X48" i="1"/>
  <c r="Z30" i="1"/>
  <c r="T52" i="19"/>
  <c r="AF32" i="19"/>
  <c r="N22" i="19"/>
  <c r="AL32" i="19"/>
  <c r="N52" i="19"/>
  <c r="AL12" i="19"/>
  <c r="AL52" i="19"/>
  <c r="AL42" i="19"/>
  <c r="T32" i="19"/>
  <c r="AF12" i="19"/>
  <c r="N32" i="19"/>
  <c r="T42" i="19"/>
  <c r="N12" i="19"/>
  <c r="Z52" i="19"/>
  <c r="Z42" i="19"/>
  <c r="AL22" i="19"/>
  <c r="T12" i="19"/>
  <c r="T22" i="19"/>
  <c r="Z32" i="19"/>
  <c r="AF52" i="19"/>
  <c r="N42" i="19"/>
  <c r="Z22" i="19"/>
  <c r="AF42" i="19"/>
  <c r="Z12" i="19"/>
  <c r="AF22" i="19"/>
  <c r="AM42" i="19"/>
  <c r="U32" i="19"/>
  <c r="AG12" i="19"/>
  <c r="U42" i="19"/>
  <c r="O12" i="19"/>
  <c r="U22" i="19"/>
  <c r="AM52" i="19"/>
  <c r="AA42" i="19"/>
  <c r="AM22" i="19"/>
  <c r="U12" i="19"/>
  <c r="AA32" i="19"/>
  <c r="AG42" i="19"/>
  <c r="AA12" i="19"/>
  <c r="AG52" i="19"/>
  <c r="O42" i="19"/>
  <c r="AA22" i="19"/>
  <c r="AA52" i="19"/>
  <c r="AG22" i="19"/>
  <c r="AM32" i="19"/>
  <c r="U52" i="19"/>
  <c r="AG32" i="19"/>
  <c r="O22" i="19"/>
  <c r="O52" i="19"/>
  <c r="AM12" i="19"/>
  <c r="O32" i="19"/>
  <c r="AC50" i="1"/>
  <c r="AC51" i="1"/>
  <c r="T11" i="1"/>
  <c r="T12" i="1"/>
  <c r="T13" i="1"/>
  <c r="T14" i="1"/>
  <c r="T15" i="1"/>
  <c r="Y61" i="1" l="1"/>
  <c r="Z61" i="1"/>
  <c r="Y55" i="1"/>
  <c r="Z55" i="1"/>
  <c r="X56" i="1" s="1"/>
  <c r="Z24" i="1"/>
  <c r="X25" i="1" s="1"/>
  <c r="Z25" i="1" s="1"/>
  <c r="Y48" i="1"/>
  <c r="Z48" i="1"/>
  <c r="X49" i="1" s="1"/>
  <c r="Y66" i="1"/>
  <c r="Z66" i="1"/>
  <c r="X67" i="1" s="1"/>
  <c r="Y47" i="1"/>
  <c r="Z47" i="1"/>
  <c r="X43" i="1"/>
  <c r="Y35" i="1"/>
  <c r="Z35" i="1"/>
  <c r="X36" i="1" s="1"/>
  <c r="Y36" i="1" s="1"/>
  <c r="X32" i="1"/>
  <c r="Y32" i="1" s="1"/>
  <c r="X31" i="1"/>
  <c r="Y17" i="1"/>
  <c r="Z17" i="1"/>
  <c r="X18" i="1" s="1"/>
  <c r="Y18" i="1" s="1"/>
  <c r="Z36" i="1" l="1"/>
  <c r="X37" i="1" s="1"/>
  <c r="Z37" i="1" s="1"/>
  <c r="X38" i="1" s="1"/>
  <c r="Y56" i="1"/>
  <c r="Z56" i="1"/>
  <c r="X57" i="1" s="1"/>
  <c r="X62" i="1"/>
  <c r="X63" i="1"/>
  <c r="Y25" i="1"/>
  <c r="Y43" i="1"/>
  <c r="Z43" i="1"/>
  <c r="X44" i="1" s="1"/>
  <c r="Y44" i="1" s="1"/>
  <c r="Y37" i="1"/>
  <c r="Y49" i="1"/>
  <c r="Z49" i="1"/>
  <c r="X26" i="1"/>
  <c r="Z67" i="1"/>
  <c r="Y67" i="1"/>
  <c r="Y31" i="1"/>
  <c r="Z31" i="1"/>
  <c r="Z32" i="1"/>
  <c r="X33" i="1" s="1"/>
  <c r="Z18" i="1"/>
  <c r="X19" i="1" s="1"/>
  <c r="Y19" i="1" s="1"/>
  <c r="Q12" i="1"/>
  <c r="Y63" i="1" l="1"/>
  <c r="Z63" i="1"/>
  <c r="Y62" i="1"/>
  <c r="Z62" i="1"/>
  <c r="Y57" i="1"/>
  <c r="Z57" i="1"/>
  <c r="X68" i="1"/>
  <c r="X69" i="1"/>
  <c r="Z44" i="1"/>
  <c r="X45" i="1" s="1"/>
  <c r="Y45" i="1" s="1"/>
  <c r="Z38" i="1"/>
  <c r="X39" i="1" s="1"/>
  <c r="Y38" i="1"/>
  <c r="Y26" i="1"/>
  <c r="Z26" i="1"/>
  <c r="X27" i="1" s="1"/>
  <c r="Y27" i="1" s="1"/>
  <c r="Y33" i="1"/>
  <c r="Z33" i="1"/>
  <c r="Z19" i="1"/>
  <c r="X20" i="1" s="1"/>
  <c r="Z20" i="1" s="1"/>
  <c r="X21" i="1" s="1"/>
  <c r="X10" i="1"/>
  <c r="Y10" i="1" s="1"/>
  <c r="Y69" i="1" l="1"/>
  <c r="Z69" i="1"/>
  <c r="Y68" i="1"/>
  <c r="Z68" i="1"/>
  <c r="Y39" i="1"/>
  <c r="Z39" i="1"/>
  <c r="Z45" i="1"/>
  <c r="Z27" i="1"/>
  <c r="Y20" i="1"/>
  <c r="Y21" i="1"/>
  <c r="Z21" i="1"/>
  <c r="Q11" i="1"/>
  <c r="Z10" i="1" l="1"/>
  <c r="X11" i="1" s="1"/>
  <c r="Y11" i="1" l="1"/>
  <c r="Z11" i="1" l="1"/>
  <c r="X12" i="1" s="1"/>
  <c r="Y12" i="1" s="1"/>
  <c r="Z12" i="1" l="1"/>
  <c r="X13" i="1" s="1"/>
  <c r="Z13" i="1" l="1"/>
  <c r="X14" i="1" s="1"/>
  <c r="Y14" i="1" l="1"/>
  <c r="Z14" i="1"/>
  <c r="X15" i="1" s="1"/>
  <c r="Y13" i="1"/>
  <c r="Y15" i="1" l="1"/>
  <c r="Z15" i="1"/>
  <c r="AB29" i="1" l="1"/>
  <c r="AB28" i="1"/>
  <c r="AA28" i="1" s="1"/>
  <c r="AB66" i="1"/>
  <c r="AB59" i="1"/>
  <c r="AB58" i="1"/>
  <c r="AB41" i="1"/>
  <c r="AB40" i="1"/>
  <c r="AA40" i="1" s="1"/>
  <c r="AB53" i="1"/>
  <c r="AB52" i="1"/>
  <c r="AA52" i="1" s="1"/>
  <c r="AB17" i="1"/>
  <c r="AB16" i="1"/>
  <c r="AA16" i="1" s="1"/>
  <c r="AB23" i="1"/>
  <c r="AB22" i="1"/>
  <c r="AA22" i="1" s="1"/>
  <c r="AB47" i="1"/>
  <c r="AB46" i="1"/>
  <c r="AA46" i="1" s="1"/>
  <c r="AB35" i="1"/>
  <c r="AB34" i="1"/>
  <c r="AA34" i="1" s="1"/>
  <c r="J40" i="19" l="1"/>
  <c r="V30" i="19"/>
  <c r="AH20" i="19"/>
  <c r="J30" i="19"/>
  <c r="V20" i="19"/>
  <c r="AH10" i="19"/>
  <c r="P10" i="19"/>
  <c r="AB50" i="19"/>
  <c r="J50" i="19"/>
  <c r="AB40" i="19"/>
  <c r="P30" i="19"/>
  <c r="V50" i="19"/>
  <c r="P50" i="19"/>
  <c r="AB10" i="19"/>
  <c r="AH30" i="19"/>
  <c r="AH40" i="19"/>
  <c r="J10" i="19"/>
  <c r="AB20" i="19"/>
  <c r="AH50" i="19"/>
  <c r="AC34" i="1"/>
  <c r="V10" i="19"/>
  <c r="P20" i="19"/>
  <c r="J20" i="19"/>
  <c r="P40" i="19"/>
  <c r="V40" i="19"/>
  <c r="AB30" i="19"/>
  <c r="J11" i="19"/>
  <c r="V11" i="19"/>
  <c r="AB21" i="19"/>
  <c r="P31" i="19"/>
  <c r="J31" i="19"/>
  <c r="AB41" i="19"/>
  <c r="AC40" i="1"/>
  <c r="AH41" i="19"/>
  <c r="P41" i="19"/>
  <c r="J21" i="19"/>
  <c r="AB31" i="19"/>
  <c r="AB51" i="19"/>
  <c r="P21" i="19"/>
  <c r="V41" i="19"/>
  <c r="V31" i="19"/>
  <c r="AH21" i="19"/>
  <c r="AB11" i="19"/>
  <c r="P51" i="19"/>
  <c r="V21" i="19"/>
  <c r="AH31" i="19"/>
  <c r="V51" i="19"/>
  <c r="J51" i="19"/>
  <c r="AH51" i="19"/>
  <c r="AH11" i="19"/>
  <c r="J41" i="19"/>
  <c r="P11" i="19"/>
  <c r="AA23" i="1"/>
  <c r="AB24" i="1"/>
  <c r="J47" i="19"/>
  <c r="V27" i="19"/>
  <c r="AH7" i="19"/>
  <c r="P47" i="19"/>
  <c r="AB27" i="19"/>
  <c r="J17" i="19"/>
  <c r="V47" i="19"/>
  <c r="J37" i="19"/>
  <c r="AC16" i="1"/>
  <c r="AB37" i="19"/>
  <c r="J27" i="19"/>
  <c r="V7" i="19"/>
  <c r="AH37" i="19"/>
  <c r="P27" i="19"/>
  <c r="AB7" i="19"/>
  <c r="P17" i="19"/>
  <c r="V17" i="19"/>
  <c r="AH47" i="19"/>
  <c r="P37" i="19"/>
  <c r="AB17" i="19"/>
  <c r="J7" i="19"/>
  <c r="V37" i="19"/>
  <c r="AH17" i="19"/>
  <c r="P7" i="19"/>
  <c r="AH27" i="19"/>
  <c r="AB47" i="19"/>
  <c r="AC52" i="1"/>
  <c r="AB33" i="19"/>
  <c r="V13" i="19"/>
  <c r="AH23" i="19"/>
  <c r="J23" i="19"/>
  <c r="AB43" i="19"/>
  <c r="P43" i="19"/>
  <c r="AB53" i="19"/>
  <c r="V33" i="19"/>
  <c r="P13" i="19"/>
  <c r="J43" i="19"/>
  <c r="V23" i="19"/>
  <c r="J53" i="19"/>
  <c r="AH43" i="19"/>
  <c r="AH13" i="19"/>
  <c r="P53" i="19"/>
  <c r="V43" i="19"/>
  <c r="J13" i="19"/>
  <c r="P33" i="19"/>
  <c r="J33" i="19"/>
  <c r="V53" i="19"/>
  <c r="AH33" i="19"/>
  <c r="AB23" i="19"/>
  <c r="AH53" i="19"/>
  <c r="P23" i="19"/>
  <c r="AB13" i="19"/>
  <c r="AA58" i="1"/>
  <c r="AB65" i="1"/>
  <c r="AA65" i="1" s="1"/>
  <c r="AC28" i="1"/>
  <c r="J39" i="19"/>
  <c r="AB39" i="19"/>
  <c r="AH49" i="19"/>
  <c r="P39" i="19"/>
  <c r="P9" i="19"/>
  <c r="AB9" i="19"/>
  <c r="V39" i="19"/>
  <c r="V9" i="19"/>
  <c r="AH9" i="19"/>
  <c r="J29" i="19"/>
  <c r="J19" i="19"/>
  <c r="V29" i="19"/>
  <c r="P29" i="19"/>
  <c r="AB49" i="19"/>
  <c r="AB29" i="19"/>
  <c r="P49" i="19"/>
  <c r="J49" i="19"/>
  <c r="P19" i="19"/>
  <c r="V49" i="19"/>
  <c r="AH39" i="19"/>
  <c r="V19" i="19"/>
  <c r="AH19" i="19"/>
  <c r="AH29" i="19"/>
  <c r="AB19" i="19"/>
  <c r="J9" i="19"/>
  <c r="AC22" i="1"/>
  <c r="AH8" i="19"/>
  <c r="P18" i="19"/>
  <c r="AB28" i="19"/>
  <c r="P38" i="19"/>
  <c r="AB48" i="19"/>
  <c r="J28" i="19"/>
  <c r="V38" i="19"/>
  <c r="AH38" i="19"/>
  <c r="V8" i="19"/>
  <c r="J48" i="19"/>
  <c r="AH28" i="19"/>
  <c r="P48" i="19"/>
  <c r="AH48" i="19"/>
  <c r="V28" i="19"/>
  <c r="AB38" i="19"/>
  <c r="AB18" i="19"/>
  <c r="AH18" i="19"/>
  <c r="AB8" i="19"/>
  <c r="V48" i="19"/>
  <c r="J8" i="19"/>
  <c r="V18" i="19"/>
  <c r="P28" i="19"/>
  <c r="P8" i="19"/>
  <c r="J18" i="19"/>
  <c r="J38" i="19"/>
  <c r="AA66" i="1"/>
  <c r="AB67" i="1"/>
  <c r="AB36" i="1"/>
  <c r="AA35" i="1"/>
  <c r="AA41" i="1"/>
  <c r="AB42" i="1"/>
  <c r="AA42" i="1" s="1"/>
  <c r="AB43" i="1"/>
  <c r="V32" i="19"/>
  <c r="P42" i="19"/>
  <c r="J12" i="19"/>
  <c r="J32" i="19"/>
  <c r="AB52" i="19"/>
  <c r="AC46" i="1"/>
  <c r="J22" i="19"/>
  <c r="V22" i="19"/>
  <c r="J52" i="19"/>
  <c r="AH12" i="19"/>
  <c r="J42" i="19"/>
  <c r="AH42" i="19"/>
  <c r="P32" i="19"/>
  <c r="AB12" i="19"/>
  <c r="AH32" i="19"/>
  <c r="AB32" i="19"/>
  <c r="AB42" i="19"/>
  <c r="V42" i="19"/>
  <c r="V12" i="19"/>
  <c r="V52" i="19"/>
  <c r="AB22" i="19"/>
  <c r="AH52" i="19"/>
  <c r="AH22" i="19"/>
  <c r="P22" i="19"/>
  <c r="P12" i="19"/>
  <c r="P52" i="19"/>
  <c r="AB48" i="1"/>
  <c r="AA48" i="1" s="1"/>
  <c r="AB49" i="1"/>
  <c r="AA49" i="1" s="1"/>
  <c r="AA47" i="1"/>
  <c r="AB18" i="1"/>
  <c r="AA17" i="1"/>
  <c r="AA53" i="1"/>
  <c r="AB54" i="1"/>
  <c r="AA59" i="1"/>
  <c r="AB60" i="1"/>
  <c r="AA29" i="1"/>
  <c r="AB30" i="1"/>
  <c r="W37" i="19" l="1"/>
  <c r="AI7" i="19"/>
  <c r="W17" i="19"/>
  <c r="W27" i="19"/>
  <c r="Q47" i="19"/>
  <c r="W7" i="19"/>
  <c r="AI17" i="19"/>
  <c r="K47" i="19"/>
  <c r="AI47" i="19"/>
  <c r="Q27" i="19"/>
  <c r="AC27" i="19"/>
  <c r="AC47" i="19"/>
  <c r="AC37" i="19"/>
  <c r="AI37" i="19"/>
  <c r="AC17" i="1"/>
  <c r="AC17" i="19"/>
  <c r="K37" i="19"/>
  <c r="AC7" i="19"/>
  <c r="W47" i="19"/>
  <c r="Q37" i="19"/>
  <c r="AI27" i="19"/>
  <c r="Q7" i="19"/>
  <c r="K27" i="19"/>
  <c r="K17" i="19"/>
  <c r="K7" i="19"/>
  <c r="Q17" i="19"/>
  <c r="AA67" i="1"/>
  <c r="AB68" i="1"/>
  <c r="K35" i="19"/>
  <c r="AC25" i="19"/>
  <c r="K45" i="19"/>
  <c r="AI45" i="19"/>
  <c r="W45" i="19"/>
  <c r="Q35" i="19"/>
  <c r="K55" i="19"/>
  <c r="AC15" i="19"/>
  <c r="Q15" i="19"/>
  <c r="AC35" i="19"/>
  <c r="AI35" i="19"/>
  <c r="Q55" i="19"/>
  <c r="AI25" i="19"/>
  <c r="AC65" i="1"/>
  <c r="AC55" i="19"/>
  <c r="W15" i="19"/>
  <c r="K15" i="19"/>
  <c r="W25" i="19"/>
  <c r="AC45" i="19"/>
  <c r="Q25" i="19"/>
  <c r="W55" i="19"/>
  <c r="K25" i="19"/>
  <c r="Q45" i="19"/>
  <c r="W35" i="19"/>
  <c r="AI55" i="19"/>
  <c r="AI15" i="19"/>
  <c r="AC14" i="19"/>
  <c r="Q14" i="19"/>
  <c r="AI54" i="19"/>
  <c r="Q54" i="19"/>
  <c r="Q24" i="19"/>
  <c r="AI14" i="19"/>
  <c r="W24" i="19"/>
  <c r="AC44" i="19"/>
  <c r="K54" i="19"/>
  <c r="AI34" i="19"/>
  <c r="W14" i="19"/>
  <c r="K24" i="19"/>
  <c r="AC24" i="19"/>
  <c r="AI44" i="19"/>
  <c r="AI24" i="19"/>
  <c r="W44" i="19"/>
  <c r="Q44" i="19"/>
  <c r="AC54" i="19"/>
  <c r="AC59" i="1"/>
  <c r="K44" i="19"/>
  <c r="Q34" i="19"/>
  <c r="W34" i="19"/>
  <c r="K14" i="19"/>
  <c r="W54" i="19"/>
  <c r="K34" i="19"/>
  <c r="AC34" i="19"/>
  <c r="AI41" i="19"/>
  <c r="W11" i="19"/>
  <c r="Q51" i="19"/>
  <c r="W21" i="19"/>
  <c r="AC11" i="19"/>
  <c r="AI51" i="19"/>
  <c r="W41" i="19"/>
  <c r="K41" i="19"/>
  <c r="AI11" i="19"/>
  <c r="AC41" i="19"/>
  <c r="AC21" i="19"/>
  <c r="K31" i="19"/>
  <c r="W51" i="19"/>
  <c r="Q21" i="19"/>
  <c r="Q31" i="19"/>
  <c r="AI21" i="19"/>
  <c r="K51" i="19"/>
  <c r="K21" i="19"/>
  <c r="AI31" i="19"/>
  <c r="Q41" i="19"/>
  <c r="K11" i="19"/>
  <c r="AC31" i="19"/>
  <c r="AC51" i="19"/>
  <c r="W31" i="19"/>
  <c r="Q11" i="19"/>
  <c r="AC41" i="1"/>
  <c r="AD55" i="19"/>
  <c r="R15" i="19"/>
  <c r="AJ35" i="19"/>
  <c r="AC66" i="1"/>
  <c r="X45" i="19"/>
  <c r="AJ15" i="19"/>
  <c r="AJ55" i="19"/>
  <c r="R25" i="19"/>
  <c r="X15" i="19"/>
  <c r="R55" i="19"/>
  <c r="X55" i="19"/>
  <c r="AD15" i="19"/>
  <c r="L35" i="19"/>
  <c r="L15" i="19"/>
  <c r="L45" i="19"/>
  <c r="AD45" i="19"/>
  <c r="L25" i="19"/>
  <c r="AD25" i="19"/>
  <c r="X35" i="19"/>
  <c r="X25" i="19"/>
  <c r="R35" i="19"/>
  <c r="AJ25" i="19"/>
  <c r="AD35" i="19"/>
  <c r="R45" i="19"/>
  <c r="AJ45" i="19"/>
  <c r="L55" i="19"/>
  <c r="P54" i="19"/>
  <c r="AH14" i="19"/>
  <c r="AB14" i="19"/>
  <c r="AH34" i="19"/>
  <c r="AB54" i="19"/>
  <c r="AH54" i="19"/>
  <c r="AC58" i="1"/>
  <c r="V14" i="19"/>
  <c r="J54" i="19"/>
  <c r="AH44" i="19"/>
  <c r="V54" i="19"/>
  <c r="J14" i="19"/>
  <c r="AH24" i="19"/>
  <c r="V34" i="19"/>
  <c r="AB44" i="19"/>
  <c r="AB34" i="19"/>
  <c r="P14" i="19"/>
  <c r="V24" i="19"/>
  <c r="AB24" i="19"/>
  <c r="V44" i="19"/>
  <c r="P34" i="19"/>
  <c r="J34" i="19"/>
  <c r="P24" i="19"/>
  <c r="J44" i="19"/>
  <c r="J24" i="19"/>
  <c r="P44" i="19"/>
  <c r="AJ52" i="19"/>
  <c r="AJ32" i="19"/>
  <c r="L32" i="19"/>
  <c r="AJ42" i="19"/>
  <c r="L12" i="19"/>
  <c r="L52" i="19"/>
  <c r="X12" i="19"/>
  <c r="R12" i="19"/>
  <c r="AD42" i="19"/>
  <c r="X42" i="19"/>
  <c r="AJ12" i="19"/>
  <c r="X32" i="19"/>
  <c r="R52" i="19"/>
  <c r="R32" i="19"/>
  <c r="X22" i="19"/>
  <c r="AJ22" i="19"/>
  <c r="L22" i="19"/>
  <c r="R22" i="19"/>
  <c r="AC48" i="1"/>
  <c r="AD12" i="19"/>
  <c r="AD32" i="19"/>
  <c r="AD22" i="19"/>
  <c r="X52" i="19"/>
  <c r="AD52" i="19"/>
  <c r="L42" i="19"/>
  <c r="R42" i="19"/>
  <c r="AJ21" i="19"/>
  <c r="AD31" i="19"/>
  <c r="R21" i="19"/>
  <c r="AD41" i="19"/>
  <c r="AJ11" i="19"/>
  <c r="AJ51" i="19"/>
  <c r="AC42" i="1"/>
  <c r="L41" i="19"/>
  <c r="AD11" i="19"/>
  <c r="L21" i="19"/>
  <c r="L11" i="19"/>
  <c r="X51" i="19"/>
  <c r="X21" i="19"/>
  <c r="R11" i="19"/>
  <c r="R31" i="19"/>
  <c r="AJ41" i="19"/>
  <c r="L31" i="19"/>
  <c r="R51" i="19"/>
  <c r="X31" i="19"/>
  <c r="X11" i="19"/>
  <c r="X41" i="19"/>
  <c r="AJ31" i="19"/>
  <c r="AD51" i="19"/>
  <c r="R41" i="19"/>
  <c r="AD21" i="19"/>
  <c r="L51" i="19"/>
  <c r="AB19" i="1"/>
  <c r="AA18" i="1"/>
  <c r="AA30" i="1"/>
  <c r="AB31" i="1"/>
  <c r="AA54" i="1"/>
  <c r="AB55" i="1"/>
  <c r="K42" i="19"/>
  <c r="AC32" i="19"/>
  <c r="W42" i="19"/>
  <c r="AI52" i="19"/>
  <c r="K22" i="19"/>
  <c r="Q32" i="19"/>
  <c r="AI12" i="19"/>
  <c r="AC52" i="19"/>
  <c r="Q42" i="19"/>
  <c r="AC42" i="19"/>
  <c r="K12" i="19"/>
  <c r="Q22" i="19"/>
  <c r="W52" i="19"/>
  <c r="AI42" i="19"/>
  <c r="W32" i="19"/>
  <c r="AI22" i="19"/>
  <c r="W12" i="19"/>
  <c r="AI32" i="19"/>
  <c r="AC12" i="19"/>
  <c r="Q12" i="19"/>
  <c r="Q52" i="19"/>
  <c r="AC47" i="1"/>
  <c r="K32" i="19"/>
  <c r="W22" i="19"/>
  <c r="K52" i="19"/>
  <c r="AC22" i="19"/>
  <c r="AC40" i="19"/>
  <c r="W10" i="19"/>
  <c r="AC50" i="19"/>
  <c r="Q10" i="19"/>
  <c r="Q30" i="19"/>
  <c r="W50" i="19"/>
  <c r="K40" i="19"/>
  <c r="Q50" i="19"/>
  <c r="W20" i="19"/>
  <c r="AC35" i="1"/>
  <c r="K10" i="19"/>
  <c r="Q40" i="19"/>
  <c r="K30" i="19"/>
  <c r="AI50" i="19"/>
  <c r="AI20" i="19"/>
  <c r="K50" i="19"/>
  <c r="AI40" i="19"/>
  <c r="W40" i="19"/>
  <c r="K20" i="19"/>
  <c r="AC10" i="19"/>
  <c r="AI10" i="19"/>
  <c r="AC20" i="19"/>
  <c r="AI30" i="19"/>
  <c r="AC30" i="19"/>
  <c r="W30" i="19"/>
  <c r="Q20" i="19"/>
  <c r="AB25" i="1"/>
  <c r="AA24" i="1"/>
  <c r="AA60" i="1"/>
  <c r="AB61" i="1"/>
  <c r="K39" i="19"/>
  <c r="AC39" i="19"/>
  <c r="W29" i="19"/>
  <c r="AI49" i="19"/>
  <c r="W9" i="19"/>
  <c r="AC19" i="19"/>
  <c r="Q49" i="19"/>
  <c r="W49" i="19"/>
  <c r="AC9" i="19"/>
  <c r="AI9" i="19"/>
  <c r="Q29" i="19"/>
  <c r="W39" i="19"/>
  <c r="Q39" i="19"/>
  <c r="AC29" i="1"/>
  <c r="K9" i="19"/>
  <c r="W19" i="19"/>
  <c r="AI39" i="19"/>
  <c r="K29" i="19"/>
  <c r="AC49" i="19"/>
  <c r="AI19" i="19"/>
  <c r="AC29" i="19"/>
  <c r="K19" i="19"/>
  <c r="K49" i="19"/>
  <c r="Q19" i="19"/>
  <c r="Q9" i="19"/>
  <c r="AI29" i="19"/>
  <c r="K23" i="19"/>
  <c r="AI43" i="19"/>
  <c r="AC43" i="19"/>
  <c r="AC53" i="19"/>
  <c r="W43" i="19"/>
  <c r="K13" i="19"/>
  <c r="Q53" i="19"/>
  <c r="AI53" i="19"/>
  <c r="K33" i="19"/>
  <c r="K43" i="19"/>
  <c r="AI33" i="19"/>
  <c r="AC33" i="19"/>
  <c r="AC53" i="1"/>
  <c r="Q33" i="19"/>
  <c r="AI23" i="19"/>
  <c r="K53" i="19"/>
  <c r="AC23" i="19"/>
  <c r="AC13" i="19"/>
  <c r="W23" i="19"/>
  <c r="W33" i="19"/>
  <c r="Q13" i="19"/>
  <c r="W13" i="19"/>
  <c r="AI13" i="19"/>
  <c r="Q43" i="19"/>
  <c r="Q23" i="19"/>
  <c r="W53" i="19"/>
  <c r="M12" i="19"/>
  <c r="AK42" i="19"/>
  <c r="AE32" i="19"/>
  <c r="AC49" i="1"/>
  <c r="M52" i="19"/>
  <c r="S12" i="19"/>
  <c r="M32" i="19"/>
  <c r="S52" i="19"/>
  <c r="Y52" i="19"/>
  <c r="Y42" i="19"/>
  <c r="AK12" i="19"/>
  <c r="S22" i="19"/>
  <c r="AE12" i="19"/>
  <c r="Y22" i="19"/>
  <c r="S32" i="19"/>
  <c r="AK52" i="19"/>
  <c r="M22" i="19"/>
  <c r="AK32" i="19"/>
  <c r="AE22" i="19"/>
  <c r="AE42" i="19"/>
  <c r="Y32" i="19"/>
  <c r="M42" i="19"/>
  <c r="Y12" i="19"/>
  <c r="AE52" i="19"/>
  <c r="AK22" i="19"/>
  <c r="S42" i="19"/>
  <c r="AA43" i="1"/>
  <c r="AB45" i="1"/>
  <c r="AA45" i="1" s="1"/>
  <c r="AB44" i="1"/>
  <c r="AA44" i="1" s="1"/>
  <c r="AA36" i="1"/>
  <c r="AB37" i="1"/>
  <c r="AB13" i="1"/>
  <c r="AA13" i="1" s="1"/>
  <c r="AB14" i="1"/>
  <c r="AC18" i="19"/>
  <c r="W28" i="19"/>
  <c r="W38" i="19"/>
  <c r="K18" i="19"/>
  <c r="AC8" i="19"/>
  <c r="AI48" i="19"/>
  <c r="AI28" i="19"/>
  <c r="K8" i="19"/>
  <c r="W18" i="19"/>
  <c r="W8" i="19"/>
  <c r="K38" i="19"/>
  <c r="AC28" i="19"/>
  <c r="AI8" i="19"/>
  <c r="Q8" i="19"/>
  <c r="W48" i="19"/>
  <c r="AI18" i="19"/>
  <c r="Q48" i="19"/>
  <c r="K48" i="19"/>
  <c r="Q38" i="19"/>
  <c r="K28" i="19"/>
  <c r="AC38" i="19"/>
  <c r="AC48" i="19"/>
  <c r="AI38" i="19"/>
  <c r="Q18" i="19"/>
  <c r="Q28" i="19"/>
  <c r="AC23" i="1"/>
  <c r="AA14" i="1" l="1"/>
  <c r="AB15" i="1"/>
  <c r="AA15" i="1" s="1"/>
  <c r="R40" i="19"/>
  <c r="AD10" i="19"/>
  <c r="X40" i="19"/>
  <c r="AJ10" i="19"/>
  <c r="R50" i="19"/>
  <c r="X10" i="19"/>
  <c r="R30" i="19"/>
  <c r="AC36" i="1"/>
  <c r="L10" i="19"/>
  <c r="L50" i="19"/>
  <c r="AJ20" i="19"/>
  <c r="AJ40" i="19"/>
  <c r="AD30" i="19"/>
  <c r="R20" i="19"/>
  <c r="AD50" i="19"/>
  <c r="AJ30" i="19"/>
  <c r="AJ50" i="19"/>
  <c r="X30" i="19"/>
  <c r="AD20" i="19"/>
  <c r="L40" i="19"/>
  <c r="X50" i="19"/>
  <c r="X20" i="19"/>
  <c r="AD40" i="19"/>
  <c r="R10" i="19"/>
  <c r="L30" i="19"/>
  <c r="L20" i="19"/>
  <c r="AA55" i="1"/>
  <c r="AB56" i="1"/>
  <c r="AA68" i="1"/>
  <c r="AB69" i="1"/>
  <c r="AA69" i="1" s="1"/>
  <c r="AD47" i="19"/>
  <c r="AJ27" i="19"/>
  <c r="AD27" i="19"/>
  <c r="AJ7" i="19"/>
  <c r="AJ37" i="19"/>
  <c r="L27" i="19"/>
  <c r="AD17" i="19"/>
  <c r="L37" i="19"/>
  <c r="R17" i="19"/>
  <c r="AJ17" i="19"/>
  <c r="X7" i="19"/>
  <c r="X47" i="19"/>
  <c r="L7" i="19"/>
  <c r="L17" i="19"/>
  <c r="R27" i="19"/>
  <c r="X27" i="19"/>
  <c r="R7" i="19"/>
  <c r="X17" i="19"/>
  <c r="AJ47" i="19"/>
  <c r="L47" i="19"/>
  <c r="R37" i="19"/>
  <c r="AD7" i="19"/>
  <c r="X37" i="19"/>
  <c r="AC18" i="1"/>
  <c r="R47" i="19"/>
  <c r="AD37" i="19"/>
  <c r="AB26" i="1"/>
  <c r="AA26" i="1" s="1"/>
  <c r="AA25" i="1"/>
  <c r="AB27" i="1"/>
  <c r="AA27" i="1" s="1"/>
  <c r="AJ43" i="19"/>
  <c r="AD33" i="19"/>
  <c r="X33" i="19"/>
  <c r="X13" i="19"/>
  <c r="AD43" i="19"/>
  <c r="L43" i="19"/>
  <c r="AC54" i="1"/>
  <c r="X23" i="19"/>
  <c r="R33" i="19"/>
  <c r="R43" i="19"/>
  <c r="AD53" i="19"/>
  <c r="AJ13" i="19"/>
  <c r="R23" i="19"/>
  <c r="R13" i="19"/>
  <c r="AJ53" i="19"/>
  <c r="L33" i="19"/>
  <c r="L23" i="19"/>
  <c r="X43" i="19"/>
  <c r="X53" i="19"/>
  <c r="AD13" i="19"/>
  <c r="L53" i="19"/>
  <c r="L13" i="19"/>
  <c r="AD23" i="19"/>
  <c r="AJ33" i="19"/>
  <c r="AJ23" i="19"/>
  <c r="R53" i="19"/>
  <c r="AA19" i="1"/>
  <c r="AB20" i="1"/>
  <c r="M55" i="19"/>
  <c r="AK15" i="19"/>
  <c r="AE25" i="19"/>
  <c r="AC67" i="1"/>
  <c r="Y35" i="19"/>
  <c r="M25" i="19"/>
  <c r="S55" i="19"/>
  <c r="S45" i="19"/>
  <c r="S35" i="19"/>
  <c r="M15" i="19"/>
  <c r="AE45" i="19"/>
  <c r="Y15" i="19"/>
  <c r="AK45" i="19"/>
  <c r="AE55" i="19"/>
  <c r="M35" i="19"/>
  <c r="M45" i="19"/>
  <c r="S25" i="19"/>
  <c r="AK35" i="19"/>
  <c r="Y25" i="19"/>
  <c r="AE15" i="19"/>
  <c r="Y45" i="19"/>
  <c r="AE35" i="19"/>
  <c r="AK25" i="19"/>
  <c r="Y55" i="19"/>
  <c r="S15" i="19"/>
  <c r="AK55" i="19"/>
  <c r="X8" i="19"/>
  <c r="R48" i="19"/>
  <c r="L8" i="19"/>
  <c r="AD38" i="19"/>
  <c r="AD48" i="19"/>
  <c r="AD8" i="19"/>
  <c r="R18" i="19"/>
  <c r="L38" i="19"/>
  <c r="AC24" i="1"/>
  <c r="AJ28" i="19"/>
  <c r="X18" i="19"/>
  <c r="X48" i="19"/>
  <c r="R28" i="19"/>
  <c r="L18" i="19"/>
  <c r="X28" i="19"/>
  <c r="R8" i="19"/>
  <c r="X38" i="19"/>
  <c r="AJ8" i="19"/>
  <c r="AD18" i="19"/>
  <c r="AJ38" i="19"/>
  <c r="L48" i="19"/>
  <c r="AJ48" i="19"/>
  <c r="AJ18" i="19"/>
  <c r="R38" i="19"/>
  <c r="AD28" i="19"/>
  <c r="L28" i="19"/>
  <c r="Z11" i="19"/>
  <c r="AF31" i="19"/>
  <c r="T51" i="19"/>
  <c r="N51" i="19"/>
  <c r="Z41" i="19"/>
  <c r="AF21" i="19"/>
  <c r="AL31" i="19"/>
  <c r="T31" i="19"/>
  <c r="Z31" i="19"/>
  <c r="N21" i="19"/>
  <c r="N31" i="19"/>
  <c r="AL11" i="19"/>
  <c r="T11" i="19"/>
  <c r="AF11" i="19"/>
  <c r="AL41" i="19"/>
  <c r="T21" i="19"/>
  <c r="Z21" i="19"/>
  <c r="AL51" i="19"/>
  <c r="N11" i="19"/>
  <c r="AF51" i="19"/>
  <c r="N41" i="19"/>
  <c r="Z51" i="19"/>
  <c r="AC44" i="1"/>
  <c r="AL21" i="19"/>
  <c r="T41" i="19"/>
  <c r="AF41" i="19"/>
  <c r="AE46" i="19"/>
  <c r="M36" i="19"/>
  <c r="Y16" i="19"/>
  <c r="AK46" i="19"/>
  <c r="S36" i="19"/>
  <c r="AE16" i="19"/>
  <c r="M6" i="19"/>
  <c r="AK16" i="19"/>
  <c r="M26" i="19"/>
  <c r="S46" i="19"/>
  <c r="AE26" i="19"/>
  <c r="M16" i="19"/>
  <c r="Y46" i="19"/>
  <c r="AK26" i="19"/>
  <c r="S16" i="19"/>
  <c r="Y6" i="19"/>
  <c r="AK36" i="19"/>
  <c r="S26" i="19"/>
  <c r="AE6" i="19"/>
  <c r="M46" i="19"/>
  <c r="Y26" i="19"/>
  <c r="AK6" i="19"/>
  <c r="Y36" i="19"/>
  <c r="S6" i="19"/>
  <c r="AE36" i="19"/>
  <c r="AC13" i="1"/>
  <c r="O11" i="19"/>
  <c r="O21" i="19"/>
  <c r="O51" i="19"/>
  <c r="AA31" i="19"/>
  <c r="AM31" i="19"/>
  <c r="AG51" i="19"/>
  <c r="AA41" i="19"/>
  <c r="AM11" i="19"/>
  <c r="U21" i="19"/>
  <c r="AG41" i="19"/>
  <c r="AM21" i="19"/>
  <c r="AM51" i="19"/>
  <c r="O41" i="19"/>
  <c r="U11" i="19"/>
  <c r="AG31" i="19"/>
  <c r="U41" i="19"/>
  <c r="AC45" i="1"/>
  <c r="AG11" i="19"/>
  <c r="AM41" i="19"/>
  <c r="AA21" i="19"/>
  <c r="AA51" i="19"/>
  <c r="U51" i="19"/>
  <c r="U31" i="19"/>
  <c r="AA11" i="19"/>
  <c r="AG21" i="19"/>
  <c r="O31" i="19"/>
  <c r="AA61" i="1"/>
  <c r="AB62" i="1"/>
  <c r="AA31" i="1"/>
  <c r="AB32" i="1"/>
  <c r="AA32" i="1" s="1"/>
  <c r="AB33" i="1"/>
  <c r="AA33" i="1" s="1"/>
  <c r="AA37" i="1"/>
  <c r="AB38" i="1"/>
  <c r="AE11" i="19"/>
  <c r="Y41" i="19"/>
  <c r="M41" i="19"/>
  <c r="Y21" i="19"/>
  <c r="AK41" i="19"/>
  <c r="S31" i="19"/>
  <c r="M31" i="19"/>
  <c r="M51" i="19"/>
  <c r="Y51" i="19"/>
  <c r="AK21" i="19"/>
  <c r="AK31" i="19"/>
  <c r="Y11" i="19"/>
  <c r="AE41" i="19"/>
  <c r="AE21" i="19"/>
  <c r="S51" i="19"/>
  <c r="AE51" i="19"/>
  <c r="AK51" i="19"/>
  <c r="M21" i="19"/>
  <c r="AE31" i="19"/>
  <c r="AC43" i="1"/>
  <c r="S41" i="19"/>
  <c r="AK11" i="19"/>
  <c r="S11" i="19"/>
  <c r="Y31" i="19"/>
  <c r="S21" i="19"/>
  <c r="M11" i="19"/>
  <c r="L54" i="19"/>
  <c r="AJ14" i="19"/>
  <c r="AD44" i="19"/>
  <c r="X54" i="19"/>
  <c r="R14" i="19"/>
  <c r="AD24" i="19"/>
  <c r="AD34" i="19"/>
  <c r="R54" i="19"/>
  <c r="L34" i="19"/>
  <c r="AJ34" i="19"/>
  <c r="X24" i="19"/>
  <c r="AJ24" i="19"/>
  <c r="X44" i="19"/>
  <c r="R24" i="19"/>
  <c r="AC60" i="1"/>
  <c r="X34" i="19"/>
  <c r="L14" i="19"/>
  <c r="AD14" i="19"/>
  <c r="L44" i="19"/>
  <c r="R44" i="19"/>
  <c r="AD54" i="19"/>
  <c r="X14" i="19"/>
  <c r="AJ44" i="19"/>
  <c r="R34" i="19"/>
  <c r="AJ54" i="19"/>
  <c r="L24" i="19"/>
  <c r="AD29" i="19"/>
  <c r="AD19" i="19"/>
  <c r="R39" i="19"/>
  <c r="R9" i="19"/>
  <c r="X49" i="19"/>
  <c r="X9" i="19"/>
  <c r="AD39" i="19"/>
  <c r="R29" i="19"/>
  <c r="L49" i="19"/>
  <c r="X19" i="19"/>
  <c r="X29" i="19"/>
  <c r="X39" i="19"/>
  <c r="L9" i="19"/>
  <c r="AC30" i="1"/>
  <c r="AD9" i="19"/>
  <c r="AJ49" i="19"/>
  <c r="L39" i="19"/>
  <c r="R19" i="19"/>
  <c r="AJ39" i="19"/>
  <c r="AJ29" i="19"/>
  <c r="AJ19" i="19"/>
  <c r="AJ9" i="19"/>
  <c r="AD49" i="19"/>
  <c r="L19" i="19"/>
  <c r="L29" i="19"/>
  <c r="R49" i="19"/>
  <c r="AA38" i="1" l="1"/>
  <c r="AB39" i="1"/>
  <c r="AA39" i="1" s="1"/>
  <c r="AG39" i="19"/>
  <c r="AG29" i="19"/>
  <c r="AM19" i="19"/>
  <c r="O39" i="19"/>
  <c r="AC33" i="1"/>
  <c r="AG49" i="19"/>
  <c r="O29" i="19"/>
  <c r="U29" i="19"/>
  <c r="O49" i="19"/>
  <c r="U49" i="19"/>
  <c r="AA19" i="19"/>
  <c r="U39" i="19"/>
  <c r="AG9" i="19"/>
  <c r="AA39" i="19"/>
  <c r="AM49" i="19"/>
  <c r="O19" i="19"/>
  <c r="AM39" i="19"/>
  <c r="AM29" i="19"/>
  <c r="O9" i="19"/>
  <c r="AM9" i="19"/>
  <c r="AA49" i="19"/>
  <c r="AG19" i="19"/>
  <c r="U9" i="19"/>
  <c r="U19" i="19"/>
  <c r="AA9" i="19"/>
  <c r="AA29" i="19"/>
  <c r="AE54" i="19"/>
  <c r="S24" i="19"/>
  <c r="AE34" i="19"/>
  <c r="Y54" i="19"/>
  <c r="AE14" i="19"/>
  <c r="Y34" i="19"/>
  <c r="M44" i="19"/>
  <c r="AK54" i="19"/>
  <c r="M24" i="19"/>
  <c r="AK34" i="19"/>
  <c r="Y14" i="19"/>
  <c r="AK14" i="19"/>
  <c r="Y24" i="19"/>
  <c r="S44" i="19"/>
  <c r="M34" i="19"/>
  <c r="AK44" i="19"/>
  <c r="M54" i="19"/>
  <c r="Y44" i="19"/>
  <c r="S54" i="19"/>
  <c r="AK24" i="19"/>
  <c r="M14" i="19"/>
  <c r="AE44" i="19"/>
  <c r="S34" i="19"/>
  <c r="AC61" i="1"/>
  <c r="AE24" i="19"/>
  <c r="S14" i="19"/>
  <c r="AK17" i="19"/>
  <c r="S27" i="19"/>
  <c r="S37" i="19"/>
  <c r="AE27" i="19"/>
  <c r="Y47" i="19"/>
  <c r="S7" i="19"/>
  <c r="M17" i="19"/>
  <c r="AE17" i="19"/>
  <c r="AK27" i="19"/>
  <c r="Y7" i="19"/>
  <c r="Y37" i="19"/>
  <c r="AE37" i="19"/>
  <c r="Y27" i="19"/>
  <c r="M47" i="19"/>
  <c r="AC19" i="1"/>
  <c r="AE47" i="19"/>
  <c r="Y17" i="19"/>
  <c r="AE7" i="19"/>
  <c r="M27" i="19"/>
  <c r="S47" i="19"/>
  <c r="M7" i="19"/>
  <c r="M37" i="19"/>
  <c r="S17" i="19"/>
  <c r="AK7" i="19"/>
  <c r="AK47" i="19"/>
  <c r="AK37" i="19"/>
  <c r="M48" i="19"/>
  <c r="S48" i="19"/>
  <c r="AE8" i="19"/>
  <c r="AE38" i="19"/>
  <c r="M38" i="19"/>
  <c r="AE18" i="19"/>
  <c r="AK48" i="19"/>
  <c r="AK18" i="19"/>
  <c r="AK28" i="19"/>
  <c r="S28" i="19"/>
  <c r="Y48" i="19"/>
  <c r="M8" i="19"/>
  <c r="Y8" i="19"/>
  <c r="M28" i="19"/>
  <c r="AK38" i="19"/>
  <c r="M18" i="19"/>
  <c r="Y28" i="19"/>
  <c r="S38" i="19"/>
  <c r="AE48" i="19"/>
  <c r="Y18" i="19"/>
  <c r="AK8" i="19"/>
  <c r="Y38" i="19"/>
  <c r="S8" i="19"/>
  <c r="S18" i="19"/>
  <c r="AC25" i="1"/>
  <c r="AE28" i="19"/>
  <c r="AA55" i="19"/>
  <c r="O45" i="19"/>
  <c r="AA15" i="19"/>
  <c r="AM55" i="19"/>
  <c r="O55" i="19"/>
  <c r="AG35" i="19"/>
  <c r="AM25" i="19"/>
  <c r="AM35" i="19"/>
  <c r="AA25" i="19"/>
  <c r="AM45" i="19"/>
  <c r="AG25" i="19"/>
  <c r="AA35" i="19"/>
  <c r="O25" i="19"/>
  <c r="U25" i="19"/>
  <c r="AG45" i="19"/>
  <c r="U35" i="19"/>
  <c r="AA45" i="19"/>
  <c r="AM15" i="19"/>
  <c r="U45" i="19"/>
  <c r="O35" i="19"/>
  <c r="O15" i="19"/>
  <c r="AC69" i="1"/>
  <c r="AG15" i="19"/>
  <c r="U15" i="19"/>
  <c r="AG55" i="19"/>
  <c r="U55" i="19"/>
  <c r="AE40" i="19"/>
  <c r="Y30" i="19"/>
  <c r="M20" i="19"/>
  <c r="AC37" i="1"/>
  <c r="Y20" i="19"/>
  <c r="M40" i="19"/>
  <c r="M10" i="19"/>
  <c r="AK20" i="19"/>
  <c r="AK10" i="19"/>
  <c r="AK30" i="19"/>
  <c r="Y40" i="19"/>
  <c r="S40" i="19"/>
  <c r="AE30" i="19"/>
  <c r="Y10" i="19"/>
  <c r="M30" i="19"/>
  <c r="AE50" i="19"/>
  <c r="AE20" i="19"/>
  <c r="S50" i="19"/>
  <c r="S10" i="19"/>
  <c r="Y50" i="19"/>
  <c r="S30" i="19"/>
  <c r="AK50" i="19"/>
  <c r="AE10" i="19"/>
  <c r="S20" i="19"/>
  <c r="M50" i="19"/>
  <c r="AK40" i="19"/>
  <c r="AF39" i="19"/>
  <c r="AL19" i="19"/>
  <c r="N39" i="19"/>
  <c r="Z19" i="19"/>
  <c r="AF19" i="19"/>
  <c r="N29" i="19"/>
  <c r="AL29" i="19"/>
  <c r="AL39" i="19"/>
  <c r="AF49" i="19"/>
  <c r="AF9" i="19"/>
  <c r="AL9" i="19"/>
  <c r="N49" i="19"/>
  <c r="Z9" i="19"/>
  <c r="Z49" i="19"/>
  <c r="N19" i="19"/>
  <c r="Z39" i="19"/>
  <c r="T9" i="19"/>
  <c r="T39" i="19"/>
  <c r="Z29" i="19"/>
  <c r="N9" i="19"/>
  <c r="T49" i="19"/>
  <c r="AC32" i="1"/>
  <c r="T19" i="19"/>
  <c r="AL49" i="19"/>
  <c r="T29" i="19"/>
  <c r="AF29" i="19"/>
  <c r="T18" i="19"/>
  <c r="N48" i="19"/>
  <c r="N8" i="19"/>
  <c r="T28" i="19"/>
  <c r="AF38" i="19"/>
  <c r="Z28" i="19"/>
  <c r="Z18" i="19"/>
  <c r="AF8" i="19"/>
  <c r="AC26" i="1"/>
  <c r="AL8" i="19"/>
  <c r="Z48" i="19"/>
  <c r="AL48" i="19"/>
  <c r="AL28" i="19"/>
  <c r="N38" i="19"/>
  <c r="AL38" i="19"/>
  <c r="AF28" i="19"/>
  <c r="AF18" i="19"/>
  <c r="AL18" i="19"/>
  <c r="Z8" i="19"/>
  <c r="T48" i="19"/>
  <c r="T8" i="19"/>
  <c r="T38" i="19"/>
  <c r="Z38" i="19"/>
  <c r="AF48" i="19"/>
  <c r="N28" i="19"/>
  <c r="N18" i="19"/>
  <c r="AL55" i="19"/>
  <c r="Z45" i="19"/>
  <c r="Z35" i="19"/>
  <c r="N25" i="19"/>
  <c r="Z55" i="19"/>
  <c r="N45" i="19"/>
  <c r="T35" i="19"/>
  <c r="T45" i="19"/>
  <c r="AL25" i="19"/>
  <c r="AL15" i="19"/>
  <c r="N35" i="19"/>
  <c r="AL35" i="19"/>
  <c r="Z25" i="19"/>
  <c r="AF25" i="19"/>
  <c r="T15" i="19"/>
  <c r="T55" i="19"/>
  <c r="AL45" i="19"/>
  <c r="T25" i="19"/>
  <c r="AF45" i="19"/>
  <c r="AF15" i="19"/>
  <c r="AC68" i="1"/>
  <c r="N15" i="19"/>
  <c r="AF55" i="19"/>
  <c r="N55" i="19"/>
  <c r="Z15" i="19"/>
  <c r="AF35" i="19"/>
  <c r="S39" i="19"/>
  <c r="M49" i="19"/>
  <c r="AE19" i="19"/>
  <c r="S49" i="19"/>
  <c r="AK19" i="19"/>
  <c r="Y9" i="19"/>
  <c r="M29" i="19"/>
  <c r="AE49" i="19"/>
  <c r="Y39" i="19"/>
  <c r="AK49" i="19"/>
  <c r="AK29" i="19"/>
  <c r="AK39" i="19"/>
  <c r="S19" i="19"/>
  <c r="M19" i="19"/>
  <c r="AE9" i="19"/>
  <c r="AE39" i="19"/>
  <c r="M39" i="19"/>
  <c r="AK9" i="19"/>
  <c r="Y19" i="19"/>
  <c r="S29" i="19"/>
  <c r="S9" i="19"/>
  <c r="AE29" i="19"/>
  <c r="Y49" i="19"/>
  <c r="AC31" i="1"/>
  <c r="M9" i="19"/>
  <c r="Y29" i="19"/>
  <c r="AA56" i="1"/>
  <c r="AB57" i="1"/>
  <c r="AA57" i="1" s="1"/>
  <c r="AM46" i="19"/>
  <c r="U36" i="19"/>
  <c r="AG16" i="19"/>
  <c r="O6" i="19"/>
  <c r="AA36" i="19"/>
  <c r="AM16" i="19"/>
  <c r="U6" i="19"/>
  <c r="AG46" i="19"/>
  <c r="AA16" i="19"/>
  <c r="AC15" i="1"/>
  <c r="AA6" i="19"/>
  <c r="AG6" i="19"/>
  <c r="AA46" i="19"/>
  <c r="AM26" i="19"/>
  <c r="U16" i="19"/>
  <c r="O36" i="19"/>
  <c r="U26" i="19"/>
  <c r="O46" i="19"/>
  <c r="AA26" i="19"/>
  <c r="AM6" i="19"/>
  <c r="U46" i="19"/>
  <c r="AG26" i="19"/>
  <c r="O16" i="19"/>
  <c r="AG36" i="19"/>
  <c r="O26" i="19"/>
  <c r="AM36" i="19"/>
  <c r="AA62" i="1"/>
  <c r="AB63" i="1"/>
  <c r="AA63" i="1" s="1"/>
  <c r="AB21" i="1"/>
  <c r="AA21" i="1" s="1"/>
  <c r="AA20" i="1"/>
  <c r="O8" i="19"/>
  <c r="AA48" i="19"/>
  <c r="AM38" i="19"/>
  <c r="U48" i="19"/>
  <c r="AA18" i="19"/>
  <c r="AG18" i="19"/>
  <c r="AG48" i="19"/>
  <c r="AM18" i="19"/>
  <c r="AA28" i="19"/>
  <c r="AG28" i="19"/>
  <c r="AA8" i="19"/>
  <c r="U18" i="19"/>
  <c r="AG38" i="19"/>
  <c r="U38" i="19"/>
  <c r="AM8" i="19"/>
  <c r="AA38" i="19"/>
  <c r="AM48" i="19"/>
  <c r="U28" i="19"/>
  <c r="O38" i="19"/>
  <c r="U8" i="19"/>
  <c r="AG8" i="19"/>
  <c r="AC27" i="1"/>
  <c r="O18" i="19"/>
  <c r="O28" i="19"/>
  <c r="O48" i="19"/>
  <c r="AM28" i="19"/>
  <c r="Y33" i="19"/>
  <c r="AE13" i="19"/>
  <c r="S23" i="19"/>
  <c r="Y13" i="19"/>
  <c r="AE23" i="19"/>
  <c r="AK33" i="19"/>
  <c r="AK13" i="19"/>
  <c r="S43" i="19"/>
  <c r="M23" i="19"/>
  <c r="Y43" i="19"/>
  <c r="M43" i="19"/>
  <c r="AE43" i="19"/>
  <c r="AE53" i="19"/>
  <c r="M13" i="19"/>
  <c r="AK43" i="19"/>
  <c r="AK23" i="19"/>
  <c r="Y23" i="19"/>
  <c r="AE33" i="19"/>
  <c r="M53" i="19"/>
  <c r="S13" i="19"/>
  <c r="S33" i="19"/>
  <c r="AK53" i="19"/>
  <c r="Y53" i="19"/>
  <c r="S53" i="19"/>
  <c r="AC55" i="1"/>
  <c r="M33" i="19"/>
  <c r="AF6" i="19"/>
  <c r="N46" i="19"/>
  <c r="Z26" i="19"/>
  <c r="AL6" i="19"/>
  <c r="AL36" i="19"/>
  <c r="AF26" i="19"/>
  <c r="Z6" i="19"/>
  <c r="T26" i="19"/>
  <c r="Z46" i="19"/>
  <c r="AF46" i="19"/>
  <c r="T46" i="19"/>
  <c r="T6" i="19"/>
  <c r="AF36" i="19"/>
  <c r="N26" i="19"/>
  <c r="Z16" i="19"/>
  <c r="AL26" i="19"/>
  <c r="Z36" i="19"/>
  <c r="N36" i="19"/>
  <c r="AL46" i="19"/>
  <c r="T36" i="19"/>
  <c r="AF16" i="19"/>
  <c r="N6" i="19"/>
  <c r="N16" i="19"/>
  <c r="AC14" i="1"/>
  <c r="AL16" i="19"/>
  <c r="T16" i="19"/>
  <c r="AG24" i="19" l="1"/>
  <c r="O44" i="19"/>
  <c r="O24" i="19"/>
  <c r="AM14" i="19"/>
  <c r="AG34" i="19"/>
  <c r="O34" i="19"/>
  <c r="AA44" i="19"/>
  <c r="O14" i="19"/>
  <c r="AA54" i="19"/>
  <c r="U14" i="19"/>
  <c r="AM44" i="19"/>
  <c r="AA34" i="19"/>
  <c r="AM24" i="19"/>
  <c r="AM54" i="19"/>
  <c r="AG14" i="19"/>
  <c r="AM34" i="19"/>
  <c r="U54" i="19"/>
  <c r="AG44" i="19"/>
  <c r="AA24" i="19"/>
  <c r="AG54" i="19"/>
  <c r="U34" i="19"/>
  <c r="U24" i="19"/>
  <c r="AC63" i="1"/>
  <c r="AA14" i="19"/>
  <c r="O54" i="19"/>
  <c r="U44" i="19"/>
  <c r="U43" i="19"/>
  <c r="U13" i="19"/>
  <c r="AM53" i="19"/>
  <c r="AA53" i="19"/>
  <c r="AA43" i="19"/>
  <c r="O53" i="19"/>
  <c r="O23" i="19"/>
  <c r="O13" i="19"/>
  <c r="AG43" i="19"/>
  <c r="U33" i="19"/>
  <c r="U23" i="19"/>
  <c r="AM13" i="19"/>
  <c r="AM23" i="19"/>
  <c r="AG13" i="19"/>
  <c r="AA23" i="19"/>
  <c r="AG33" i="19"/>
  <c r="AA33" i="19"/>
  <c r="AM33" i="19"/>
  <c r="AA13" i="19"/>
  <c r="AC57" i="1"/>
  <c r="AG23" i="19"/>
  <c r="U53" i="19"/>
  <c r="AG53" i="19"/>
  <c r="O43" i="19"/>
  <c r="AM43" i="19"/>
  <c r="O33" i="19"/>
  <c r="AF54" i="19"/>
  <c r="AL34" i="19"/>
  <c r="AF34" i="19"/>
  <c r="AL14" i="19"/>
  <c r="AF44" i="19"/>
  <c r="T44" i="19"/>
  <c r="N14" i="19"/>
  <c r="N44" i="19"/>
  <c r="T24" i="19"/>
  <c r="N24" i="19"/>
  <c r="AL44" i="19"/>
  <c r="N34" i="19"/>
  <c r="Z44" i="19"/>
  <c r="Z24" i="19"/>
  <c r="T14" i="19"/>
  <c r="N54" i="19"/>
  <c r="T34" i="19"/>
  <c r="Z14" i="19"/>
  <c r="AF24" i="19"/>
  <c r="AF14" i="19"/>
  <c r="Z54" i="19"/>
  <c r="AL54" i="19"/>
  <c r="T54" i="19"/>
  <c r="AL24" i="19"/>
  <c r="Z34" i="19"/>
  <c r="AC62" i="1"/>
  <c r="AF53" i="19"/>
  <c r="T43" i="19"/>
  <c r="Z53" i="19"/>
  <c r="N43" i="19"/>
  <c r="T23" i="19"/>
  <c r="AF43" i="19"/>
  <c r="Z13" i="19"/>
  <c r="Z43" i="19"/>
  <c r="AF23" i="19"/>
  <c r="AL13" i="19"/>
  <c r="Z23" i="19"/>
  <c r="AL43" i="19"/>
  <c r="AF13" i="19"/>
  <c r="AL23" i="19"/>
  <c r="N13" i="19"/>
  <c r="T33" i="19"/>
  <c r="AL53" i="19"/>
  <c r="N23" i="19"/>
  <c r="N53" i="19"/>
  <c r="AF33" i="19"/>
  <c r="N33" i="19"/>
  <c r="AC56" i="1"/>
  <c r="T53" i="19"/>
  <c r="AL33" i="19"/>
  <c r="T13" i="19"/>
  <c r="Z33" i="19"/>
  <c r="Z47" i="19"/>
  <c r="T7" i="19"/>
  <c r="AL37" i="19"/>
  <c r="T17" i="19"/>
  <c r="Z17" i="19"/>
  <c r="AF7" i="19"/>
  <c r="AF37" i="19"/>
  <c r="N17" i="19"/>
  <c r="AF27" i="19"/>
  <c r="AC20" i="1"/>
  <c r="AF47" i="19"/>
  <c r="AL47" i="19"/>
  <c r="T27" i="19"/>
  <c r="Z37" i="19"/>
  <c r="T37" i="19"/>
  <c r="N37" i="19"/>
  <c r="N47" i="19"/>
  <c r="Z27" i="19"/>
  <c r="AL7" i="19"/>
  <c r="AL17" i="19"/>
  <c r="AF17" i="19"/>
  <c r="AL27" i="19"/>
  <c r="N27" i="19"/>
  <c r="N7" i="19"/>
  <c r="Z7" i="19"/>
  <c r="T47" i="19"/>
  <c r="O20" i="19"/>
  <c r="AM40" i="19"/>
  <c r="O30" i="19"/>
  <c r="AM50" i="19"/>
  <c r="AA50" i="19"/>
  <c r="AM30" i="19"/>
  <c r="AM10" i="19"/>
  <c r="AM20" i="19"/>
  <c r="O50" i="19"/>
  <c r="U30" i="19"/>
  <c r="AA10" i="19"/>
  <c r="U40" i="19"/>
  <c r="O40" i="19"/>
  <c r="U20" i="19"/>
  <c r="AC39" i="1"/>
  <c r="AG40" i="19"/>
  <c r="AG50" i="19"/>
  <c r="U50" i="19"/>
  <c r="AA30" i="19"/>
  <c r="AG10" i="19"/>
  <c r="AA40" i="19"/>
  <c r="AG20" i="19"/>
  <c r="AA20" i="19"/>
  <c r="U10" i="19"/>
  <c r="AG30" i="19"/>
  <c r="O10" i="19"/>
  <c r="AG37" i="19"/>
  <c r="AG47" i="19"/>
  <c r="U7" i="19"/>
  <c r="AM47" i="19"/>
  <c r="U27" i="19"/>
  <c r="O37" i="19"/>
  <c r="O17" i="19"/>
  <c r="AA7" i="19"/>
  <c r="AA47" i="19"/>
  <c r="O27" i="19"/>
  <c r="U37" i="19"/>
  <c r="AM17" i="19"/>
  <c r="AM37" i="19"/>
  <c r="AG27" i="19"/>
  <c r="AM7" i="19"/>
  <c r="AG7" i="19"/>
  <c r="AC21" i="1"/>
  <c r="AA17" i="19"/>
  <c r="O7" i="19"/>
  <c r="AA37" i="19"/>
  <c r="AA27" i="19"/>
  <c r="AM27" i="19"/>
  <c r="U17" i="19"/>
  <c r="U47" i="19"/>
  <c r="AG17" i="19"/>
  <c r="O47" i="19"/>
  <c r="Z40" i="19"/>
  <c r="AC38" i="1"/>
  <c r="T10" i="19"/>
  <c r="AF10" i="19"/>
  <c r="T20" i="19"/>
  <c r="N30" i="19"/>
  <c r="Z20" i="19"/>
  <c r="AF50" i="19"/>
  <c r="T50" i="19"/>
  <c r="AL30" i="19"/>
  <c r="T40" i="19"/>
  <c r="AF40" i="19"/>
  <c r="AF30" i="19"/>
  <c r="N50" i="19"/>
  <c r="AL40" i="19"/>
  <c r="AL20" i="19"/>
  <c r="Z10" i="19"/>
  <c r="AF20" i="19"/>
  <c r="N10" i="19"/>
  <c r="Z50" i="19"/>
  <c r="AL50" i="19"/>
  <c r="N40" i="19"/>
  <c r="T30" i="19"/>
  <c r="Z30" i="19"/>
  <c r="AL10" i="19"/>
  <c r="N20" i="19"/>
  <c r="B223" i="13"/>
  <c r="B222" i="13"/>
  <c r="K40" i="1" l="1"/>
  <c r="L40" i="1" s="1"/>
  <c r="K10" i="1"/>
  <c r="L10" i="1" s="1"/>
  <c r="K28" i="1"/>
  <c r="L28" i="1" s="1"/>
  <c r="K22" i="1"/>
  <c r="L22" i="1" s="1"/>
  <c r="K64" i="1"/>
  <c r="L64" i="1" s="1"/>
  <c r="K52" i="1"/>
  <c r="L52" i="1" s="1"/>
  <c r="K46" i="1"/>
  <c r="L46" i="1" s="1"/>
  <c r="K34" i="1"/>
  <c r="L34" i="1" s="1"/>
  <c r="K58" i="1"/>
  <c r="L58" i="1" s="1"/>
  <c r="K16" i="1"/>
  <c r="L16" i="1" s="1"/>
  <c r="Z42" i="18" l="1"/>
  <c r="T18" i="18"/>
  <c r="AF34" i="18"/>
  <c r="AF42" i="18"/>
  <c r="N42" i="18"/>
  <c r="Z18" i="18"/>
  <c r="AL10" i="18"/>
  <c r="AL26" i="18"/>
  <c r="AF26" i="18"/>
  <c r="Z10" i="18"/>
  <c r="N18" i="18"/>
  <c r="T26" i="18"/>
  <c r="N26" i="18"/>
  <c r="AL18" i="18"/>
  <c r="N10" i="18"/>
  <c r="AF18" i="18"/>
  <c r="Z26" i="18"/>
  <c r="AL34" i="18"/>
  <c r="T10" i="18"/>
  <c r="N58" i="1"/>
  <c r="AL42" i="18"/>
  <c r="N34" i="18"/>
  <c r="M58" i="1"/>
  <c r="AF10" i="18"/>
  <c r="T34" i="18"/>
  <c r="T42" i="18"/>
  <c r="Z34" i="18"/>
  <c r="L16" i="18"/>
  <c r="R24" i="18"/>
  <c r="L8" i="18"/>
  <c r="R32" i="18"/>
  <c r="AJ16" i="18"/>
  <c r="R8" i="18"/>
  <c r="AJ32" i="18"/>
  <c r="AD8" i="18"/>
  <c r="X40" i="18"/>
  <c r="N34" i="1"/>
  <c r="L32" i="18"/>
  <c r="X8" i="18"/>
  <c r="AJ8" i="18"/>
  <c r="M34" i="1"/>
  <c r="R40" i="18"/>
  <c r="L40" i="18"/>
  <c r="X16" i="18"/>
  <c r="AD16" i="18"/>
  <c r="X32" i="18"/>
  <c r="AJ40" i="18"/>
  <c r="R16" i="18"/>
  <c r="AD40" i="18"/>
  <c r="AD32" i="18"/>
  <c r="AD24" i="18"/>
  <c r="L24" i="18"/>
  <c r="X24" i="18"/>
  <c r="AJ24" i="18"/>
  <c r="M46" i="1"/>
  <c r="AB18" i="18"/>
  <c r="AH34" i="18"/>
  <c r="P10" i="18"/>
  <c r="V34" i="18"/>
  <c r="P42" i="18"/>
  <c r="J42" i="18"/>
  <c r="AH42" i="18"/>
  <c r="AB26" i="18"/>
  <c r="AH26" i="18"/>
  <c r="V26" i="18"/>
  <c r="P26" i="18"/>
  <c r="AH18" i="18"/>
  <c r="J34" i="18"/>
  <c r="J10" i="18"/>
  <c r="V42" i="18"/>
  <c r="AB10" i="18"/>
  <c r="J18" i="18"/>
  <c r="N46" i="1"/>
  <c r="V10" i="18"/>
  <c r="P34" i="18"/>
  <c r="J26" i="18"/>
  <c r="AH10" i="18"/>
  <c r="P18" i="18"/>
  <c r="V18" i="18"/>
  <c r="AB34" i="18"/>
  <c r="AB42" i="18"/>
  <c r="X42" i="18"/>
  <c r="AD34" i="18"/>
  <c r="AD10" i="18"/>
  <c r="L42" i="18"/>
  <c r="L26" i="18"/>
  <c r="X18" i="18"/>
  <c r="L10" i="18"/>
  <c r="R18" i="18"/>
  <c r="AJ10" i="18"/>
  <c r="AD42" i="18"/>
  <c r="X10" i="18"/>
  <c r="AJ34" i="18"/>
  <c r="R26" i="18"/>
  <c r="M52" i="1"/>
  <c r="L18" i="18"/>
  <c r="R34" i="18"/>
  <c r="L34" i="18"/>
  <c r="AJ42" i="18"/>
  <c r="R10" i="18"/>
  <c r="R42" i="18"/>
  <c r="X26" i="18"/>
  <c r="AJ18" i="18"/>
  <c r="N52" i="1"/>
  <c r="AD18" i="18"/>
  <c r="AJ26" i="18"/>
  <c r="X34" i="18"/>
  <c r="AD26" i="18"/>
  <c r="AH12" i="18"/>
  <c r="J20" i="18"/>
  <c r="J44" i="18"/>
  <c r="AB28" i="18"/>
  <c r="P28" i="18"/>
  <c r="N64" i="1"/>
  <c r="P12" i="18"/>
  <c r="AH20" i="18"/>
  <c r="P44" i="18"/>
  <c r="AB12" i="18"/>
  <c r="P36" i="18"/>
  <c r="AB44" i="18"/>
  <c r="V44" i="18"/>
  <c r="AB36" i="18"/>
  <c r="V12" i="18"/>
  <c r="V28" i="18"/>
  <c r="AH44" i="18"/>
  <c r="J12" i="18"/>
  <c r="AH28" i="18"/>
  <c r="V36" i="18"/>
  <c r="V20" i="18"/>
  <c r="M64" i="1"/>
  <c r="AB64" i="1" s="1"/>
  <c r="AA64" i="1" s="1"/>
  <c r="AB20" i="18"/>
  <c r="J28" i="18"/>
  <c r="P20" i="18"/>
  <c r="AH36" i="18"/>
  <c r="J36" i="18"/>
  <c r="X6" i="18"/>
  <c r="AJ30" i="18"/>
  <c r="R22" i="18"/>
  <c r="L6" i="18"/>
  <c r="R30" i="18"/>
  <c r="X22" i="18"/>
  <c r="AD38" i="18"/>
  <c r="N16" i="1"/>
  <c r="AD22" i="18"/>
  <c r="M16" i="1"/>
  <c r="L30" i="18"/>
  <c r="R38" i="18"/>
  <c r="AJ14" i="18"/>
  <c r="R14" i="18"/>
  <c r="L22" i="18"/>
  <c r="AD30" i="18"/>
  <c r="AJ38" i="18"/>
  <c r="AJ22" i="18"/>
  <c r="X30" i="18"/>
  <c r="R6" i="18"/>
  <c r="AJ6" i="18"/>
  <c r="L38" i="18"/>
  <c r="AD14" i="18"/>
  <c r="X14" i="18"/>
  <c r="L14" i="18"/>
  <c r="AD6" i="18"/>
  <c r="X38" i="18"/>
  <c r="T14" i="18"/>
  <c r="AL38" i="18"/>
  <c r="N14" i="18"/>
  <c r="T38" i="18"/>
  <c r="T22" i="18"/>
  <c r="AL14" i="18"/>
  <c r="N22" i="18"/>
  <c r="N22" i="1"/>
  <c r="AF22" i="18"/>
  <c r="N6" i="18"/>
  <c r="AF6" i="18"/>
  <c r="AF38" i="18"/>
  <c r="N38" i="18"/>
  <c r="AL30" i="18"/>
  <c r="AL22" i="18"/>
  <c r="T6" i="18"/>
  <c r="AF30" i="18"/>
  <c r="Z22" i="18"/>
  <c r="T30" i="18"/>
  <c r="Z30" i="18"/>
  <c r="AL6" i="18"/>
  <c r="Z14" i="18"/>
  <c r="Z38" i="18"/>
  <c r="N30" i="18"/>
  <c r="Z6" i="18"/>
  <c r="M22" i="1"/>
  <c r="AF14" i="18"/>
  <c r="J40" i="18"/>
  <c r="AB40" i="18"/>
  <c r="AH32" i="18"/>
  <c r="AB24" i="18"/>
  <c r="J16" i="18"/>
  <c r="P32" i="18"/>
  <c r="V24" i="18"/>
  <c r="P24" i="18"/>
  <c r="AB16" i="18"/>
  <c r="P16" i="18"/>
  <c r="P40" i="18"/>
  <c r="V32" i="18"/>
  <c r="M28" i="1"/>
  <c r="V8" i="18"/>
  <c r="AH24" i="18"/>
  <c r="AH8" i="18"/>
  <c r="J8" i="18"/>
  <c r="AB32" i="18"/>
  <c r="AB8" i="18"/>
  <c r="J24" i="18"/>
  <c r="J32" i="18"/>
  <c r="P8" i="18"/>
  <c r="V40" i="18"/>
  <c r="AH16" i="18"/>
  <c r="V16" i="18"/>
  <c r="N28" i="1"/>
  <c r="AH40" i="18"/>
  <c r="P14" i="18"/>
  <c r="V22" i="18"/>
  <c r="V14" i="18"/>
  <c r="AH14" i="18"/>
  <c r="AH38" i="18"/>
  <c r="J14" i="18"/>
  <c r="AH30" i="18"/>
  <c r="N10" i="1"/>
  <c r="AB22" i="18"/>
  <c r="V30" i="18"/>
  <c r="AB14" i="18"/>
  <c r="J30" i="18"/>
  <c r="P38" i="18"/>
  <c r="AB6" i="18"/>
  <c r="J22" i="18"/>
  <c r="J38" i="18"/>
  <c r="AH6" i="18"/>
  <c r="V6" i="18"/>
  <c r="V38" i="18"/>
  <c r="J6" i="18"/>
  <c r="P30" i="18"/>
  <c r="AH22" i="18"/>
  <c r="P6" i="18"/>
  <c r="AB38" i="18"/>
  <c r="P22" i="18"/>
  <c r="AB30" i="18"/>
  <c r="M10" i="1"/>
  <c r="AB10" i="1" s="1"/>
  <c r="Z40" i="18"/>
  <c r="AL8" i="18"/>
  <c r="AF8" i="18"/>
  <c r="T16" i="18"/>
  <c r="Z16" i="18"/>
  <c r="T24" i="18"/>
  <c r="AL24" i="18"/>
  <c r="N32" i="18"/>
  <c r="Z8" i="18"/>
  <c r="N40" i="18"/>
  <c r="Z24" i="18"/>
  <c r="T40" i="18"/>
  <c r="Z32" i="18"/>
  <c r="N16" i="18"/>
  <c r="AL32" i="18"/>
  <c r="AL16" i="18"/>
  <c r="N40" i="1"/>
  <c r="N24" i="18"/>
  <c r="T32" i="18"/>
  <c r="AF40" i="18"/>
  <c r="M40" i="1"/>
  <c r="AF24" i="18"/>
  <c r="AL40" i="18"/>
  <c r="T8" i="18"/>
  <c r="AF16" i="18"/>
  <c r="N8" i="18"/>
  <c r="AF32" i="18"/>
  <c r="AA10" i="1" l="1"/>
  <c r="AB11" i="1"/>
  <c r="AA11" i="1" s="1"/>
  <c r="AB12" i="1"/>
  <c r="AA12" i="1" s="1"/>
  <c r="V25" i="19"/>
  <c r="V45" i="19"/>
  <c r="J15" i="19"/>
  <c r="AB45" i="19"/>
  <c r="AH25" i="19"/>
  <c r="AH55" i="19"/>
  <c r="AB15" i="19"/>
  <c r="P15" i="19"/>
  <c r="P45" i="19"/>
  <c r="V15" i="19"/>
  <c r="J35" i="19"/>
  <c r="AH35" i="19"/>
  <c r="AH45" i="19"/>
  <c r="J25" i="19"/>
  <c r="AB35" i="19"/>
  <c r="AH15" i="19"/>
  <c r="V35" i="19"/>
  <c r="J55" i="19"/>
  <c r="P55" i="19"/>
  <c r="AB55" i="19"/>
  <c r="AC64" i="1"/>
  <c r="AB25" i="19"/>
  <c r="J45" i="19"/>
  <c r="P25" i="19"/>
  <c r="P35" i="19"/>
  <c r="V55" i="19"/>
  <c r="AJ46" i="19" l="1"/>
  <c r="X36" i="19"/>
  <c r="AC12" i="1"/>
  <c r="R16" i="19"/>
  <c r="L16" i="19"/>
  <c r="L6" i="19"/>
  <c r="AD46" i="19"/>
  <c r="R6" i="19"/>
  <c r="X46" i="19"/>
  <c r="AJ16" i="19"/>
  <c r="L36" i="19"/>
  <c r="AJ6" i="19"/>
  <c r="X26" i="19"/>
  <c r="X16" i="19"/>
  <c r="AD36" i="19"/>
  <c r="AJ36" i="19"/>
  <c r="AJ26" i="19"/>
  <c r="R46" i="19"/>
  <c r="R26" i="19"/>
  <c r="X6" i="19"/>
  <c r="L46" i="19"/>
  <c r="AD26" i="19"/>
  <c r="AD6" i="19"/>
  <c r="R36" i="19"/>
  <c r="AD16" i="19"/>
  <c r="L26" i="19"/>
  <c r="W36" i="19"/>
  <c r="AC36" i="19"/>
  <c r="K16" i="19"/>
  <c r="K46" i="19"/>
  <c r="AI46" i="19"/>
  <c r="AC46" i="19"/>
  <c r="Q46" i="19"/>
  <c r="AC26" i="19"/>
  <c r="AC16" i="19"/>
  <c r="W16" i="19"/>
  <c r="K36" i="19"/>
  <c r="Q26" i="19"/>
  <c r="AC11" i="1"/>
  <c r="Q6" i="19"/>
  <c r="K6" i="19"/>
  <c r="Q16" i="19"/>
  <c r="AI6" i="19"/>
  <c r="AI16" i="19"/>
  <c r="Q36" i="19"/>
  <c r="W6" i="19"/>
  <c r="W26" i="19"/>
  <c r="K26" i="19"/>
  <c r="W46" i="19"/>
  <c r="AI36" i="19"/>
  <c r="AI26" i="19"/>
  <c r="AC6" i="19"/>
  <c r="P16" i="19"/>
  <c r="P6" i="19"/>
  <c r="AH6" i="19"/>
  <c r="V46" i="19"/>
  <c r="AH46" i="19"/>
  <c r="AB46" i="19"/>
  <c r="J6" i="19"/>
  <c r="P46" i="19"/>
  <c r="AB26" i="19"/>
  <c r="AB16" i="19"/>
  <c r="AH26" i="19"/>
  <c r="J16" i="19"/>
  <c r="V26" i="19"/>
  <c r="AH36" i="19"/>
  <c r="P26" i="19"/>
  <c r="V16" i="19"/>
  <c r="V36" i="19"/>
  <c r="AC10" i="1"/>
  <c r="AB36" i="19"/>
  <c r="AB6" i="19"/>
  <c r="P36" i="19"/>
  <c r="J36" i="19"/>
  <c r="AH16" i="19"/>
  <c r="J26" i="19"/>
  <c r="V6" i="19"/>
  <c r="J46" i="19"/>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<sst xmlns="http://schemas.openxmlformats.org/spreadsheetml/2006/main" count="338" uniqueCount="227">
  <si>
    <t xml:space="preserve">Referencia </t>
  </si>
  <si>
    <t>Descripción del Riesgo</t>
  </si>
  <si>
    <t>Impacto</t>
  </si>
  <si>
    <t>Causa Inmediata</t>
  </si>
  <si>
    <t>Probabilidad</t>
  </si>
  <si>
    <t>%</t>
  </si>
  <si>
    <t>Alta</t>
  </si>
  <si>
    <t>Mayor</t>
  </si>
  <si>
    <t>Atributos</t>
  </si>
  <si>
    <t>Manual</t>
  </si>
  <si>
    <t>Automático</t>
  </si>
  <si>
    <t>No. Control</t>
  </si>
  <si>
    <t>Afectación</t>
  </si>
  <si>
    <t>Tipo</t>
  </si>
  <si>
    <t>Preventivo</t>
  </si>
  <si>
    <t>Detectivo</t>
  </si>
  <si>
    <t>Correctivo</t>
  </si>
  <si>
    <t>Implementación</t>
  </si>
  <si>
    <t>Documentación</t>
  </si>
  <si>
    <t>Documentado</t>
  </si>
  <si>
    <t>Sin Documentar</t>
  </si>
  <si>
    <t>Frecuencia</t>
  </si>
  <si>
    <t>Continua</t>
  </si>
  <si>
    <t>Aleatoria</t>
  </si>
  <si>
    <t>Evidencia</t>
  </si>
  <si>
    <t>Registro Sustancial</t>
  </si>
  <si>
    <t>Registro Material</t>
  </si>
  <si>
    <t>Sin registro</t>
  </si>
  <si>
    <t>Calificación</t>
  </si>
  <si>
    <t>Tratamiento</t>
  </si>
  <si>
    <t>Reducir</t>
  </si>
  <si>
    <t>Aceptar</t>
  </si>
  <si>
    <t>Evitar</t>
  </si>
  <si>
    <t>Probabilidad Inherente</t>
  </si>
  <si>
    <t>Plan de Acción</t>
  </si>
  <si>
    <t>Responsable</t>
  </si>
  <si>
    <t>Fecha Implementación</t>
  </si>
  <si>
    <t>Seguimiento</t>
  </si>
  <si>
    <t>Fecha Seguimiento</t>
  </si>
  <si>
    <t>Estado</t>
  </si>
  <si>
    <t>Finalizado</t>
  </si>
  <si>
    <t>En curso</t>
  </si>
  <si>
    <t>Causa Raíz</t>
  </si>
  <si>
    <t>Proceso:</t>
  </si>
  <si>
    <t>Alcance:</t>
  </si>
  <si>
    <t>Impacto 
Inherente</t>
  </si>
  <si>
    <t>Probabilidad Residual Final</t>
  </si>
  <si>
    <t>Impacto Residual Final</t>
  </si>
  <si>
    <t>Zona de Riesgo Inherente</t>
  </si>
  <si>
    <t>Zona de Riesgo Final</t>
  </si>
  <si>
    <t>Clasificación del Riesgo</t>
  </si>
  <si>
    <t>Muy Baja</t>
  </si>
  <si>
    <t>Frecuencia de la Actividad</t>
  </si>
  <si>
    <t>Baja</t>
  </si>
  <si>
    <t>Muy Alta</t>
  </si>
  <si>
    <t>Tabla Criterios para definir el nivel de probabilidad</t>
  </si>
  <si>
    <t>Afectación Económica (o presupuestal)</t>
  </si>
  <si>
    <t>Pérdida Reputacional</t>
  </si>
  <si>
    <t>Afectación menor a 10 SMLMV .</t>
  </si>
  <si>
    <t xml:space="preserve">Menor-40% </t>
  </si>
  <si>
    <t>Moderado 60%</t>
  </si>
  <si>
    <t>Mayor 80%</t>
  </si>
  <si>
    <t>Catastrófico 100%</t>
  </si>
  <si>
    <t>Tabla Criterios para definir el nivel de impacto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</si>
  <si>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</si>
  <si>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</si>
  <si>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</si>
  <si>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</si>
  <si>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</si>
  <si>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</si>
  <si>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</si>
  <si>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</si>
  <si>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</si>
  <si>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t>Controles que están documentados en el proceso, ya sea en manuales, procedimientos, flujogramas o cualquier otro documento propio del proceso.</t>
  </si>
  <si>
    <t>-</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</si>
  <si>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</si>
  <si>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</si>
  <si>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</si>
  <si>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Tabla Atributos de para el diseño del control</t>
  </si>
  <si>
    <t>Extremo</t>
  </si>
  <si>
    <t>Alto</t>
  </si>
  <si>
    <t>Moderado</t>
  </si>
  <si>
    <t>Bajo</t>
  </si>
  <si>
    <t>Insignificante</t>
  </si>
  <si>
    <t>Menor</t>
  </si>
  <si>
    <t>Catastrófico</t>
  </si>
  <si>
    <t>Plan de accion (solo para la opción reducir)</t>
  </si>
  <si>
    <t>Criterios de impacto</t>
  </si>
  <si>
    <t>Criterios</t>
  </si>
  <si>
    <t>Pérdida_Reputacional</t>
  </si>
  <si>
    <t>Afectación Económica o presupuestal</t>
  </si>
  <si>
    <t>Afectación_Económica_o_presupuestal</t>
  </si>
  <si>
    <t>Observación de criterio</t>
  </si>
  <si>
    <t xml:space="preserve">Entre 10 y 50 SMLMV </t>
  </si>
  <si>
    <t xml:space="preserve">Entre 50 y 100 SMLMV </t>
  </si>
  <si>
    <t xml:space="preserve">Entre 100 y 500 SMLMV </t>
  </si>
  <si>
    <t xml:space="preserve">Mayor a 500 SMLMV </t>
  </si>
  <si>
    <t>El riesgo afecta la imagen de alguna área de la organización</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</si>
  <si>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</si>
  <si>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</si>
  <si>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El riesgo afecta la imagen de la entidad con algunos usuarios de relevancia frente al logro de los objetivos</t>
  </si>
  <si>
    <t>Leve 20%</t>
  </si>
  <si>
    <t>La actividad que conlleva el riesgo se ejecuta como máximos 2 veces por año</t>
  </si>
  <si>
    <t>La actividad que conlleva el riesgo se ejecuta de 3 a 24 veces por año</t>
  </si>
  <si>
    <t>La actividad que conlleva el riesgo se ejecuta de 24 a 500 veces por año</t>
  </si>
  <si>
    <t>La actividad que conlleva el riesgo se ejecuta mínimo 500 veces al año y máximo 5000 veces por año</t>
  </si>
  <si>
    <t>La actividad que conlleva el riesgo se ejecuta más de 5000 veces por año</t>
  </si>
  <si>
    <t>Media</t>
  </si>
  <si>
    <t>Catastrófico
100%</t>
  </si>
  <si>
    <t>Mayor
80%</t>
  </si>
  <si>
    <t>Moderado
60%</t>
  </si>
  <si>
    <t>Menor
40%</t>
  </si>
  <si>
    <t>Leve
20%</t>
  </si>
  <si>
    <t>Muy Baja
20%</t>
  </si>
  <si>
    <t>Baja
40%</t>
  </si>
  <si>
    <t>Alta
80%</t>
  </si>
  <si>
    <t>Muy Alta
100%</t>
  </si>
  <si>
    <t>Media
60%</t>
  </si>
  <si>
    <t>El riesgo afecta la imagen de la entidad a nivel nacional, con efecto publicitarios sostenible a nivel país</t>
  </si>
  <si>
    <t>Con Registro</t>
  </si>
  <si>
    <t>Sin Registro</t>
  </si>
  <si>
    <t>El control no deja registro de la ejecución del control</t>
  </si>
  <si>
    <t>El control deja un registro que permite evidenciar la ejecución del control</t>
  </si>
  <si>
    <t>Ejecucion y Administracion de procesos</t>
  </si>
  <si>
    <t>Fraude Externo</t>
  </si>
  <si>
    <t>Fraude Interno</t>
  </si>
  <si>
    <t>Fallas Tecnologicas</t>
  </si>
  <si>
    <t>Relaciones Laborales</t>
  </si>
  <si>
    <t>Usuarios, productos y practicas , organizacionales</t>
  </si>
  <si>
    <t>Daños Activos Fisicos</t>
  </si>
  <si>
    <t>Objetivo:</t>
  </si>
  <si>
    <r>
      <rPr>
        <b/>
        <sz val="11"/>
        <color theme="9" tint="-0.249977111117893"/>
        <rFont val="Arial Narrow"/>
        <family val="2"/>
      </rPr>
      <t xml:space="preserve">*Nota: </t>
    </r>
    <r>
      <rPr>
        <sz val="11"/>
        <color theme="1"/>
        <rFont val="Arial Narrow"/>
        <family val="2"/>
      </rPr>
      <t>La columna referencia se sugiere para mantener el consecutivo de riesgos, así el riesgo salga del mapa no existirá otro riesgo con el mismo número. Una entidad puede ir en el riesgo 150 pero tener 70 riesgos, lo que permite llevar una traza de los riesgos. Esta información la debe administrar la Oficina Asesora de Planeación o Gerencia de Riesgos.</t>
    </r>
  </si>
  <si>
    <t>Reputacional</t>
  </si>
  <si>
    <t>Económico</t>
  </si>
  <si>
    <t>Económico y Reputacional</t>
  </si>
  <si>
    <t>Frecuencia con la cual se realiza la actividad</t>
  </si>
  <si>
    <t>Reducir (mitigar)</t>
  </si>
  <si>
    <t>Reducir (compartir)</t>
  </si>
  <si>
    <t>Probabilidad Residual</t>
  </si>
  <si>
    <t>Identificación del riesgo</t>
  </si>
  <si>
    <t>Análisis del riesgo inherente</t>
  </si>
  <si>
    <t>Evaluación del riesgo - Valoración de los controles</t>
  </si>
  <si>
    <t>Evaluación del riesgo - Nivel del riesgo residual</t>
  </si>
  <si>
    <t>Fuente:  Adaptado de Curso Riesgo Operativo Universidad del Rosario por Dirección de Gestión y Desempeño Institucional de Función Pública,  2020.</t>
  </si>
  <si>
    <t xml:space="preserve">Formato Mapa Riesgos </t>
  </si>
  <si>
    <t>Subcriterios</t>
  </si>
  <si>
    <t xml:space="preserve">     Afectación menor a 10 SMLMV .</t>
  </si>
  <si>
    <t>❌</t>
  </si>
  <si>
    <t>✔</t>
  </si>
  <si>
    <t xml:space="preserve">     Entre 50 y 100 SMLMV </t>
  </si>
  <si>
    <t xml:space="preserve">     Entre 10 y 50 SMLMV </t>
  </si>
  <si>
    <t xml:space="preserve">     Entre 100 y 500 SMLMV </t>
  </si>
  <si>
    <t xml:space="preserve">     Mayor a 500 SMLMV </t>
  </si>
  <si>
    <t xml:space="preserve">     El riesgo afecta la imagen de alguna área de la organización</t>
  </si>
  <si>
    <t xml:space="preserve">     El riesgo afecta la imagen de la entidad internamente, de conocimiento general, nivel interno, de junta dircetiva y accionistas y/o de provedores</t>
  </si>
  <si>
    <t xml:space="preserve">     El riesgo afecta la imagen de la entidad con algunos usuarios de relevancia frente al logro de los objetivos</t>
  </si>
  <si>
    <t xml:space="preserve">     El riesgo afecta la imagen de de la entidad con efecto publicitario sostenido a nivel de sector administrativo, nivel departamental o municipal</t>
  </si>
  <si>
    <t xml:space="preserve">     El riesgo afecta la imagen de la entidad a nivel nacional, con efecto publicitarios sostenible a nivel país</t>
  </si>
  <si>
    <t xml:space="preserve">Afectación menor a 10 SMLMV </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</si>
  <si>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</si>
  <si>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Residual</t>
  </si>
  <si>
    <t>Matriz de Calor Inherente</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</si>
  <si>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</si>
  <si>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Descripción del Control</t>
  </si>
  <si>
    <t>Orientaciones Generales</t>
  </si>
  <si>
    <t>Columna</t>
  </si>
  <si>
    <t>Matriz Mapa de Riesgos</t>
  </si>
  <si>
    <t>Referencia</t>
  </si>
  <si>
    <t xml:space="preserve">Permite definir unl consecutivo de riesgos.
Una entidad puede ir en el riesgo 150, pero tener 70 riesgos, lo que permite llevar una traza de los riesgos. Esta información la debe administrar la oficina asesora de planeación o gerencia de riesgos.  Cuando un el riesgo salga del mapa no existirá otro riesgo con el mismo número.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</si>
  <si>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theme="9" tint="-0.249977111117893"/>
        <rFont val="Arial Narrow"/>
        <family val="2"/>
      </rPr>
      <t>Paso 2: identificación del riesgo</t>
    </r>
    <r>
      <rPr>
        <sz val="11"/>
        <rFont val="Arial Narrow"/>
        <family val="2"/>
      </rPr>
      <t xml:space="preserve">, donde se explica ampliamente las bases para adelanter este análisis.
Así mismo, considere en el </t>
    </r>
    <r>
      <rPr>
        <b/>
        <sz val="11"/>
        <color theme="9" tint="-0.249977111117893"/>
        <rFont val="Arial Narrow"/>
        <family val="2"/>
      </rPr>
      <t>Paso 3: valoración del riesgo</t>
    </r>
    <r>
      <rPr>
        <sz val="11"/>
        <rFont val="Arial Narrow"/>
        <family val="2"/>
      </rPr>
      <t xml:space="preserve"> los lineamientos para definir el No. de veces que se hace la actividad con la cual se relaciona el riesgo y su impacto en términos económicos o reputacionales. En este mismo paso se analizan los controles que deben responder a los atributos de eficiencia e informativos.
</t>
    </r>
    <r>
      <rPr>
        <b/>
        <sz val="11"/>
        <color theme="9" tint="-0.249977111117893"/>
        <rFont val="Arial Narrow"/>
        <family val="2"/>
      </rPr>
      <t>NOTA:</t>
    </r>
    <r>
      <rPr>
        <sz val="11"/>
        <rFont val="Arial Narrow"/>
        <family val="2"/>
      </rPr>
      <t xml:space="preserve"> Si lo considera pertinente, es posible agregar hojas de trabajo adicionales al presente formato que permitan incluir la traza de estos análisis.</t>
    </r>
  </si>
  <si>
    <t>Frecuencia con la cual se lleva a cabo la actividad</t>
  </si>
  <si>
    <t>Utilice la lista de despligue que se encuentra parametrizada, le aparecerán las opciones: i)Daños Activos Fisicos, ii)Ejecucion y Administracion de procesos, iii)Fallas Tecnologicas, iv)Fraude Externo, v)Fraude Interno, vi)Relaciones Laborales, vii)Usuarios, productos y practicas organizacionales.</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</si>
  <si>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H-I)</t>
  </si>
  <si>
    <t>Criterios de Impacto</t>
  </si>
  <si>
    <t>Utilice la lista de despligue que se encuentra parametrizada, le aparecerán las opciones de la tabla de Impacto en la Hoja 6 del presente documento. La matriz automáticamente hará el cálculo para el nivel de impacto inherente (Columnas L-M)</t>
  </si>
  <si>
    <t>Teniendo en cuenta que ingresó la información de PROBABILIDAD e IMPACTO, la matriz automáticamente hará el cálculo para la zona de riesgo inherente (Columna N)</t>
  </si>
  <si>
    <r>
      <t xml:space="preserve">Recuerde que el control se define como la medida que permite reducir o mitigar un riesgo. Defina el control (es) que atacan la causa raíz del riesgo, considere la estructura explicada en la guía: </t>
    </r>
    <r>
      <rPr>
        <b/>
        <sz val="9"/>
        <color theme="9" tint="-0.249977111117893"/>
        <rFont val="Arial Narrow"/>
        <family val="2"/>
      </rPr>
      <t>Responsable de ejecutar el control + Acción + Complemento</t>
    </r>
  </si>
  <si>
    <t>Esta casilla no se diligencia, depende de la selección en la columna R.</t>
  </si>
  <si>
    <t>Utilice la lista de despligue que se encuentra parametrizada, le aparecerán las opciones: i)Preventivo, ii)Detectivo, iii)Correctivo.</t>
  </si>
  <si>
    <t>Utilice la lista de despligue que se encuentra parametrizada, le aparecerán las opciones: i)Automático, ii)Manual.</t>
  </si>
  <si>
    <t xml:space="preserve">La matriz automáticamente hará el cálculo para el control analizado (Columna T) </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</si>
  <si>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</si>
  <si>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</si>
  <si>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</si>
  <si>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</si>
  <si>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t>Utilice la lista de despligue que se encuentra parametrizada, le aparecerán las opciones: i)Documentado, ii)Sin documentar.</t>
  </si>
  <si>
    <r>
      <t xml:space="preserve">ATRIBUTOS INFORMATIVOS
</t>
    </r>
    <r>
      <rPr>
        <sz val="9"/>
        <rFont val="Arial Narrow"/>
        <family val="2"/>
      </rPr>
      <t>Frecuencia</t>
    </r>
  </si>
  <si>
    <t>Utilice la lista de despligue que se encuentra parametrizada, le aparecerán las opciones: i)Continua, ii)Aleatoria.</t>
  </si>
  <si>
    <r>
      <t xml:space="preserve">ATRIBUTOS INFORMATIVOS
</t>
    </r>
    <r>
      <rPr>
        <sz val="9"/>
        <rFont val="Arial Narrow"/>
        <family val="2"/>
      </rPr>
      <t>Registro</t>
    </r>
  </si>
  <si>
    <t>Utilice la lista de despligue que se encuentra parametrizada, le aparecerán las opciones: i)Con Registro, ii) Sin Registro.</t>
  </si>
  <si>
    <t>Evaluación del Nivel de Riesgo - Nivel de Riesgo Residual</t>
  </si>
  <si>
    <r>
      <t>La matriz automáticamente hará el cálculo, acorde con el control o controles definidos con sus atributos analizados, lo que permitirá establecer el</t>
    </r>
    <r>
      <rPr>
        <b/>
        <sz val="9"/>
        <color theme="9" tint="-0.249977111117893"/>
        <rFont val="Arial Narrow"/>
        <family val="2"/>
      </rPr>
      <t xml:space="preserve"> nivel de riesgo inherente</t>
    </r>
    <r>
      <rPr>
        <sz val="9"/>
        <rFont val="Arial Narrow"/>
        <family val="2"/>
      </rPr>
      <t xml:space="preserve"> (Columnas Y- Z- AA -AB- AC).</t>
    </r>
  </si>
  <si>
    <t>Utilice la lista de despligue que se encuentra parametrizada, le aparecerán las opciones: i)Aceptar, ii)Evitar, iii)Reducir (compartir), iv)Reducir (mitigar).</t>
  </si>
  <si>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</si>
  <si>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r>
      <t xml:space="preserve">Plan de Acción
</t>
    </r>
    <r>
      <rPr>
        <sz val="9"/>
        <rFont val="Arial Narrow"/>
        <family val="2"/>
      </rPr>
      <t xml:space="preserve">Responsable, fecha implementación, fecha seguimiento, seguimiento. </t>
    </r>
  </si>
  <si>
    <t>Utilice la lista de despligue que se encuentra parametrizada, le aparecerán las opciones: i)Finalizado, ii)En curso, la selección en este caso dependerá de las acciones del plan que se hayan establecido en cada caso.</t>
  </si>
  <si>
    <t>Proceso</t>
  </si>
  <si>
    <t>Objetivo</t>
  </si>
  <si>
    <t>Alcance</t>
  </si>
  <si>
    <t>Diligencie el objetivo del proceso.</t>
  </si>
  <si>
    <t>Diligencie el alcance del proceso.</t>
  </si>
  <si>
    <t>Diligencie el nombre del proceso al cual se le identificarán y valorarán los riesgos.</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</si>
  <si>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programa o proyecto, acorde con el nivel de desagregación que la entidad considere necesaria.</t>
    </r>
  </si>
  <si>
    <t>Descripción - Lineamientos para el diligenciamiento</t>
  </si>
  <si>
    <r>
      <t xml:space="preserve"> -</t>
    </r>
    <r>
      <rPr>
        <sz val="11"/>
        <rFont val="Arial Narrow"/>
        <family val="2"/>
      </rPr>
      <t xml:space="preserve"> </t>
    </r>
    <r>
      <rPr>
        <b/>
        <sz val="11"/>
        <rFont val="Arial Narrow"/>
        <family val="2"/>
      </rPr>
      <t xml:space="preserve"> Hoja 3 Matriz de Calor Inherente: </t>
    </r>
    <r>
      <rPr>
        <sz val="11"/>
        <rFont val="Arial Narrow"/>
        <family val="2"/>
      </rPr>
      <t xml:space="preserve"> 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</si>
  <si>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4 Matriz de Calor Residual: </t>
    </r>
    <r>
      <rPr>
        <sz val="11"/>
        <rFont val="Arial Narrow"/>
        <family val="2"/>
      </rPr>
      <t>En esta hoja, en la medida en que ese diligencia el Mapa Final, se verán reflejados los riesgos en su zona correspondiente. Esta hoja no se diligencia se genera de manera automática.</t>
    </r>
  </si>
  <si>
    <r>
      <t xml:space="preserve"> -</t>
    </r>
    <r>
      <rPr>
        <sz val="11"/>
        <rFont val="Arial Narrow"/>
        <family val="2"/>
      </rPr>
      <t xml:space="preserve"> </t>
    </r>
    <r>
      <rPr>
        <b/>
        <sz val="11"/>
        <rFont val="Arial Narrow"/>
        <family val="2"/>
      </rPr>
      <t xml:space="preserve"> Hoja 5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</si>
  <si>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6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</si>
  <si>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7 Tabla de Valoración de Controles: </t>
    </r>
    <r>
      <rPr>
        <sz val="11"/>
        <rFont val="Arial Narrow"/>
        <family val="2"/>
      </rPr>
      <t>Tabla referente para todos los cálculos (no se diligencia)</t>
    </r>
  </si>
  <si>
    <r>
      <t xml:space="preserve">Teniendo en cuenta que con la expedición del Decreto 1499 de 2017 “Por medio del cual se modifica el Decreto 1083 de 2015, Decreto Único Reglamentario del Sector Función Pública, en lo relacionado con el Sistema de Gestión establecido en el artículo 133 de la Ley 1753 de 2015”, se crea un solo Sistema de Gestión y se alinea con el Sistema de Control Interno, hoy todas las entidades públicas requieren actualizar y/o implementar el Modelo Integrado de Planeación y Gestión MIPG, modelo que incorpora el Modelo Estándar de Control Interno MECI a través de la 7a dimensión del mismo.  En este marco general, el proceso de administración del riesgo es un esfuerzo conjunto entre la Alta Dirección y los servidores en todos sus niveles, ejercicio que inicia con la formulación de la política de Administración del Riesgo, la cual incluye los niveles de responsabilidad frente al seguimiento y evaluación, aspectos que deberán definirse acorde con el Esquema de Líneas de Defensa vinculado a la Dimensión 7.
Teniendo en cuenta lo anterior y dada la necesidad de las entidades frente a la estructuración de los mapas de riesgos, como herramienta fundamental frente a la gestión del riesgo, el presente formato desarrolla un esquema completo acorde con los contenidos metodológicos de la </t>
    </r>
    <r>
      <rPr>
        <b/>
        <sz val="10"/>
        <color theme="9" tint="-0.249977111117893"/>
        <rFont val="Arial Narrow"/>
        <family val="2"/>
      </rPr>
      <t>Guía para la Administración del Riesgo y el diseño de controles V5</t>
    </r>
    <r>
      <rPr>
        <sz val="10"/>
        <rFont val="Arial Narrow"/>
        <family val="2"/>
      </rPr>
      <t>. El formato cuenta con celdas parametrizadas y permite contar con los respectivos mapas de calor para riesgo inherente y riesgo residual.</t>
    </r>
  </si>
  <si>
    <t>Analice las consecuencias que puede ocasionar a la organización la materialización del riesgo, redacte de la forma más concreta posible.</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</si>
  <si>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</si>
  <si>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</si>
  <si>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r>
      <t xml:space="preserve">Consolida o resume los análisis sobre impacto + causa inmediata + causa raíz, permitiendo contar con una redacción clara y concreta del riesgo indentificado. Tenga en cuenta la estructura de alto nivel establecida en al guía, inicia con </t>
    </r>
    <r>
      <rPr>
        <b/>
        <sz val="9"/>
        <color theme="9" tint="-0.249977111117893"/>
        <rFont val="Arial Narrow"/>
        <family val="2"/>
      </rPr>
      <t>POSIBILIDAD DE + Impacto para la entidad (Qué) + Causa Inmediata (Cómo) + Causa Raíz (Por qué)</t>
    </r>
  </si>
  <si>
    <t xml:space="preserve">
Incumplimiento en los planes y metas institucionales</t>
  </si>
  <si>
    <t xml:space="preserve">
Desarticulación del direcionamiento estrategico por:
1. Debilidad en los procesos de planeación
2. Proyectos de inversión no acordes al direccionamiento estratégico de la entidad
3. Deficiencia en los procesos de seguimiento a la ejecución de metas al plan de desarrollo institucional
</t>
  </si>
  <si>
    <t xml:space="preserve">
Posibilidad de afectación de la imagen institucional por el incumplimiento en los planes y metas institucionales debido a 
la desarticulación del direcionamiento estrategico
</t>
  </si>
  <si>
    <t>Asesor de planeacíon</t>
  </si>
  <si>
    <t>Orientar el cumplimiento de la misión, visión, objetivos estratégicos de la Institución mediante la coordinación de la articulacion del Plan de Desarrollo Institucional, Planes de acción y  proyectos de inversión con el respetivo seguimiento a los mismos.</t>
  </si>
  <si>
    <t>Direccionamiento Estratégico</t>
  </si>
  <si>
    <t>Asesor de Planeación verifica el cumplimiento del plan de acción a traves del seguimiento reportado por los líderes de los diferentes procesos.</t>
  </si>
  <si>
    <t>Capacitación a los servidores de los procesos sobre la forma en que se debe realizar el reporte</t>
  </si>
  <si>
    <t>Documentación de los requisistos para la consecución de recursos de inversion con recursos nacion y por regalias</t>
  </si>
  <si>
    <t xml:space="preserve">Documentar los proyectos de inversión para la vigencia y realizar seguimiento a la ejecución. </t>
  </si>
  <si>
    <t>Rectoría - Planeación</t>
  </si>
  <si>
    <t>Se evidencia publicación en la página web Institucional el plan sectorial (planes de acción) de la Institución, se evidencia seguimiento primer y segundo trimestre de la vigencia 2023 con avance en la ejecución de las diferentes acciones programadas en la vigencia 2023</t>
  </si>
  <si>
    <t>Se evidencia el registro y ejecución de 6 proyectos de inversión en la plataforma Integrada de Inversión pública por parte de la oficina de Planeación para la vigencia 2023, así mismo se evidencia el registro de seguimiento en la plataforma Integrada de Inversión pública mensualmente por parte de la ofcina de Control Interno, ultimo seguimiento en el mes de agosto de 2023, en el cual se observa avances en la ejecución de los proyectos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</si>
</sst>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9" x14ac:knownFonts="1">
    <font>
      <sz val="11"/>
      <color theme="1"/>
      <name val="Calibri"/>
      <family val="2"/>
      <scheme val="minor"/>
    </font>
    <font>
      <sz val="11"/>
      <color theme="1"/>
      <name val="Arial Narrow"/>
      <family val="2"/>
    </font>
    <font>
      <sz val="11"/>
      <name val="Arial Narrow"/>
      <family val="2"/>
    </font>
    <font>
      <sz val="10"/>
      <color rgb="FF000000"/>
      <name val="Arial Narrow"/>
      <family val="2"/>
    </font>
    <font>
      <b/>
      <sz val="11"/>
      <color theme="1"/>
      <name val="Arial Narrow"/>
      <family val="2"/>
    </font>
    <font>
      <sz val="10"/>
      <color theme="1"/>
      <name val="Calibri"/>
      <family val="2"/>
      <scheme val="minor"/>
    </font>
    <font>
      <sz val="10"/>
      <color theme="1"/>
      <name val="Arial Narrow"/>
      <family val="2"/>
    </font>
    <font>
      <b/>
      <sz val="11"/>
      <color theme="9" tint="-0.249977111117893"/>
      <name val="Arial Narrow"/>
      <family val="2"/>
    </font>
    <font>
      <sz val="14"/>
      <color theme="1"/>
      <name val="Arial Narrow"/>
      <family val="2"/>
    </font>
    <font>
      <sz val="18"/>
      <name val="Arial"/>
      <family val="2"/>
    </font>
    <font>
      <b/>
      <sz val="20"/>
      <color rgb="FF000000"/>
      <name val="Arial Narrow"/>
      <family val="2"/>
    </font>
    <font>
      <sz val="20"/>
      <color rgb="FF000000"/>
      <name val="Arial Narrow"/>
      <family val="2"/>
    </font>
    <font>
      <sz val="20"/>
      <color rgb="FFFFFFFF"/>
      <name val="Arial Narrow"/>
      <family val="2"/>
    </font>
    <font>
      <sz val="16"/>
      <color rgb="FF000000"/>
      <name val="Arial Narrow"/>
      <family val="2"/>
    </font>
    <font>
      <sz val="11"/>
      <color theme="0"/>
      <name val="Calibri"/>
      <family val="2"/>
      <scheme val="minor"/>
    </font>
    <font>
      <sz val="11"/>
      <color theme="1"/>
      <name val="Calibri"/>
      <family val="2"/>
      <scheme val="minor"/>
    </font>
    <font>
      <sz val="11"/>
      <name val="Calibri"/>
      <family val="2"/>
      <scheme val="minor"/>
    </font>
    <font>
      <sz val="16"/>
      <color theme="1"/>
      <name val="Calibri"/>
      <family val="2"/>
      <scheme val="minor"/>
    </font>
    <font>
      <sz val="28"/>
      <color theme="1"/>
      <name val="Calibri"/>
      <family val="2"/>
      <scheme val="minor"/>
    </font>
    <font>
      <b/>
      <sz val="40"/>
      <color rgb="FF000000"/>
      <name val="Calibri"/>
      <family val="2"/>
    </font>
    <font>
      <b/>
      <sz val="12"/>
      <color rgb="FF000000"/>
      <name val="Calibri"/>
      <family val="2"/>
    </font>
    <font>
      <b/>
      <sz val="28"/>
      <color rgb="FF000000"/>
      <name val="Calibri"/>
      <family val="2"/>
    </font>
    <font>
      <b/>
      <sz val="36"/>
      <color rgb="FF000000"/>
      <name val="Calibri"/>
      <family val="2"/>
    </font>
    <font>
      <sz val="18"/>
      <color theme="1"/>
      <name val="Arial Narrow"/>
      <family val="2"/>
    </font>
    <font>
      <b/>
      <sz val="18"/>
      <color rgb="FF000000"/>
      <name val="Calibri"/>
      <family val="2"/>
    </font>
    <font>
      <b/>
      <sz val="18"/>
      <color theme="1"/>
      <name val="Arial Narrow"/>
      <family val="2"/>
    </font>
    <font>
      <b/>
      <sz val="22"/>
      <color theme="1"/>
      <name val="Arial Narrow"/>
      <family val="2"/>
    </font>
    <font>
      <b/>
      <sz val="14"/>
      <color theme="1"/>
      <name val="Arial Narrow"/>
      <family val="2"/>
    </font>
    <font>
      <sz val="11"/>
      <color rgb="FFFF0000"/>
      <name val="Calibri"/>
      <family val="2"/>
      <scheme val="minor"/>
    </font>
    <font>
      <sz val="16"/>
      <color rgb="FFFF0000"/>
      <name val="Arial Narrow"/>
      <family val="2"/>
    </font>
    <font>
      <sz val="16"/>
      <color rgb="FFFF0000"/>
      <name val="Calibri"/>
      <family val="2"/>
      <scheme val="minor"/>
    </font>
    <font>
      <sz val="11"/>
      <color rgb="FF030303"/>
      <name val="Arial"/>
      <family val="2"/>
    </font>
    <font>
      <sz val="24"/>
      <name val="Arial"/>
      <family val="2"/>
    </font>
    <font>
      <b/>
      <sz val="24"/>
      <color rgb="FF000000"/>
      <name val="Arial Narrow"/>
      <family val="2"/>
    </font>
    <font>
      <sz val="26"/>
      <color rgb="FF000000"/>
      <name val="Arial Narrow"/>
      <family val="2"/>
    </font>
    <font>
      <sz val="26"/>
      <color rgb="FFFFFFFF"/>
      <name val="Arial Narrow"/>
      <family val="2"/>
    </font>
    <font>
      <sz val="12"/>
      <color theme="1"/>
      <name val="Arial Narrow"/>
      <family val="2"/>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4"/>
      <color rgb="FF000000"/>
      <name val="Arial Narrow"/>
      <family val="2"/>
    </font>
    <font>
      <sz val="24"/>
      <color theme="1"/>
      <name val="Arial Narrow"/>
      <family val="2"/>
    </font>
    <font>
      <b/>
      <sz val="24"/>
      <color rgb="FF000000"/>
      <name val="Calibri"/>
      <family val="2"/>
    </font>
    <font>
      <b/>
      <sz val="20"/>
      <color theme="1"/>
      <name val="Calibri"/>
      <family val="2"/>
      <scheme val="minor"/>
    </font>
    <font>
      <b/>
      <sz val="12"/>
      <name val="Arial Narrow"/>
      <family val="2"/>
    </font>
    <font>
      <b/>
      <sz val="26"/>
      <color theme="1"/>
      <name val="Arial Narrow"/>
      <family val="2"/>
    </font>
    <font>
      <b/>
      <sz val="9"/>
      <color theme="1"/>
      <name val="Arial Narrow"/>
      <family val="2"/>
    </font>
    <font>
      <sz val="10"/>
      <name val="Arial"/>
      <family val="2"/>
    </font>
    <font>
      <sz val="12"/>
      <name val="Times New Roman"/>
      <family val="1"/>
    </font>
    <font>
      <sz val="10"/>
      <name val="Arial Narrow"/>
      <family val="2"/>
    </font>
    <font>
      <b/>
      <sz val="14"/>
      <name val="Arial Narrow"/>
      <family val="2"/>
    </font>
    <font>
      <b/>
      <u/>
      <sz val="11"/>
      <name val="Arial Narrow"/>
      <family val="2"/>
    </font>
    <font>
      <b/>
      <sz val="11"/>
      <name val="Arial Narrow"/>
      <family val="2"/>
    </font>
    <font>
      <b/>
      <sz val="10"/>
      <name val="Arial Narrow"/>
      <family val="2"/>
    </font>
    <font>
      <b/>
      <sz val="9"/>
      <name val="Arial Narrow"/>
      <family val="2"/>
    </font>
    <font>
      <sz val="9"/>
      <name val="Arial Narrow"/>
      <family val="2"/>
    </font>
    <font>
      <b/>
      <sz val="9"/>
      <color theme="9" tint="-0.249977111117893"/>
      <name val="Arial Narrow"/>
      <family val="2"/>
    </font>
    <font>
      <b/>
      <sz val="10"/>
      <color theme="9" tint="-0.249977111117893"/>
      <name val="Arial Narrow"/>
      <family val="2"/>
    </font>
  </fonts>
  <fills count="1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66"/>
        <bgColor indexed="64"/>
      </patternFill>
    </fill>
    <fill>
      <patternFill patternType="solid">
        <fgColor rgb="FF92D050"/>
        <bgColor indexed="64"/>
      </patternFill>
    </fill>
    <fill>
      <patternFill patternType="solid">
        <fgColor rgb="FFBFBFBF"/>
        <bgColor indexed="64"/>
      </patternFill>
    </fill>
    <fill>
      <patternFill patternType="solid">
        <fgColor rgb="FF00B050"/>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s>
  <borders count="75">
    <border>
      <left/>
      <right/>
      <top/>
      <bottom/>
      <diagonal/>
    </border>
    <border>
      <left style="dotted">
        <color rgb="FFF79646"/>
      </left>
      <right style="dotted">
        <color rgb="FFF79646"/>
      </right>
      <top style="dotted">
        <color rgb="FFF79646"/>
      </top>
      <bottom style="dotted">
        <color rgb="FFF79646"/>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right/>
      <top style="dashed">
        <color theme="9" tint="-0.24994659260841701"/>
      </top>
      <bottom style="dashed">
        <color theme="9" tint="-0.24994659260841701"/>
      </bottom>
      <diagonal/>
    </border>
    <border>
      <left style="dotted">
        <color rgb="FFF79646"/>
      </left>
      <right style="dotted">
        <color rgb="FFF79646"/>
      </right>
      <top/>
      <bottom style="dotted">
        <color rgb="FFF79646"/>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right style="dashed">
        <color theme="9" tint="-0.24994659260841701"/>
      </right>
      <top style="dashed">
        <color theme="9" tint="-0.24994659260841701"/>
      </top>
      <bottom/>
      <diagonal/>
    </border>
    <border>
      <left/>
      <right/>
      <top/>
      <bottom style="dashed">
        <color theme="9" tint="-0.24994659260841701"/>
      </bottom>
      <diagonal/>
    </border>
    <border>
      <left/>
      <right style="dashed">
        <color theme="9" tint="-0.24994659260841701"/>
      </right>
      <top/>
      <bottom style="dashed">
        <color theme="9" tint="-0.2499465926084170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s>
  <cellStyleXfs count="5">
    <xf numFmtId="0" fontId="0" fillId="0" borderId="0"/>
    <xf numFmtId="9" fontId="15" fillId="0" borderId="0" applyFont="0" applyFill="0" applyBorder="0" applyAlignment="0" applyProtection="0"/>
    <xf numFmtId="0" fontId="48" fillId="0" borderId="0"/>
    <xf numFmtId="0" fontId="49" fillId="0" borderId="0"/>
    <xf numFmtId="0" fontId="5" fillId="0" borderId="0"/>
  </cellStyleXfs>
  <cellXfs count="390">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vertical="center"/>
    </xf>
    <xf numFmtId="0" fontId="4" fillId="2" borderId="0" xfId="0" applyFont="1" applyFill="1" applyAlignment="1">
      <alignment horizontal="center" vertical="center"/>
    </xf>
    <xf numFmtId="0" fontId="1" fillId="0" borderId="0" xfId="0" applyFont="1" applyAlignment="1">
      <alignment horizontal="center"/>
    </xf>
    <xf numFmtId="0" fontId="1" fillId="0" borderId="2" xfId="0" applyFont="1" applyBorder="1" applyAlignment="1">
      <alignment horizontal="center" vertical="center"/>
    </xf>
    <xf numFmtId="0" fontId="4" fillId="2" borderId="2" xfId="0" applyFont="1" applyFill="1" applyBorder="1" applyAlignment="1">
      <alignment horizontal="center" vertical="center" textRotation="90"/>
    </xf>
    <xf numFmtId="0" fontId="1" fillId="3" borderId="0" xfId="0" applyFont="1" applyFill="1"/>
    <xf numFmtId="0" fontId="5" fillId="0" borderId="0" xfId="0" applyFont="1"/>
    <xf numFmtId="0" fontId="3" fillId="0" borderId="1" xfId="0" applyFont="1" applyBorder="1" applyAlignment="1">
      <alignment horizontal="left" vertical="center" wrapText="1" indent="1" readingOrder="1"/>
    </xf>
    <xf numFmtId="0" fontId="9" fillId="0" borderId="0" xfId="0" applyFont="1" applyAlignment="1">
      <alignment horizontal="center" vertical="center" wrapText="1"/>
    </xf>
    <xf numFmtId="0" fontId="10" fillId="6" borderId="0" xfId="0" applyFont="1" applyFill="1" applyAlignment="1">
      <alignment horizontal="center" vertical="center" wrapText="1" readingOrder="1"/>
    </xf>
    <xf numFmtId="0" fontId="11" fillId="5" borderId="11" xfId="0" applyFont="1" applyFill="1" applyBorder="1" applyAlignment="1">
      <alignment horizontal="center" vertical="center" wrapText="1" readingOrder="1"/>
    </xf>
    <xf numFmtId="0" fontId="11" fillId="0" borderId="11" xfId="0" applyFont="1" applyBorder="1" applyAlignment="1">
      <alignment horizontal="justify" vertical="center" wrapText="1" readingOrder="1"/>
    </xf>
    <xf numFmtId="9" fontId="11" fillId="0" borderId="11" xfId="0" applyNumberFormat="1" applyFont="1" applyBorder="1" applyAlignment="1">
      <alignment horizontal="center" vertical="center" wrapText="1" readingOrder="1"/>
    </xf>
    <xf numFmtId="0" fontId="11" fillId="7" borderId="1" xfId="0" applyFont="1" applyFill="1" applyBorder="1" applyAlignment="1">
      <alignment horizontal="center" vertical="center" wrapText="1" readingOrder="1"/>
    </xf>
    <xf numFmtId="0" fontId="11" fillId="0" borderId="1" xfId="0" applyFont="1" applyBorder="1" applyAlignment="1">
      <alignment horizontal="justify" vertical="center" wrapText="1" readingOrder="1"/>
    </xf>
    <xf numFmtId="9" fontId="11" fillId="0" borderId="1" xfId="0" applyNumberFormat="1" applyFont="1" applyBorder="1" applyAlignment="1">
      <alignment horizontal="center" vertical="center" wrapText="1" readingOrder="1"/>
    </xf>
    <xf numFmtId="0" fontId="11" fillId="4" borderId="1" xfId="0" applyFont="1" applyFill="1" applyBorder="1" applyAlignment="1">
      <alignment horizontal="center" vertical="center" wrapText="1" readingOrder="1"/>
    </xf>
    <xf numFmtId="0" fontId="11" fillId="8" borderId="1" xfId="0" applyFont="1" applyFill="1" applyBorder="1" applyAlignment="1">
      <alignment horizontal="center" vertical="center" wrapText="1" readingOrder="1"/>
    </xf>
    <xf numFmtId="0" fontId="12" fillId="9" borderId="1" xfId="0" applyFont="1" applyFill="1" applyBorder="1" applyAlignment="1">
      <alignment horizontal="center" vertical="center" wrapText="1" readingOrder="1"/>
    </xf>
    <xf numFmtId="0" fontId="16" fillId="0" borderId="0" xfId="0" applyFont="1"/>
    <xf numFmtId="0" fontId="14" fillId="0" borderId="0" xfId="0" applyFont="1"/>
    <xf numFmtId="0" fontId="4" fillId="0" borderId="0" xfId="0" applyFont="1" applyAlignment="1">
      <alignment horizontal="left" vertical="center"/>
    </xf>
    <xf numFmtId="0" fontId="4" fillId="3" borderId="0" xfId="0" applyFont="1" applyFill="1" applyAlignment="1">
      <alignment horizontal="center" vertical="center"/>
    </xf>
    <xf numFmtId="0" fontId="1" fillId="3" borderId="0" xfId="0" applyFont="1" applyFill="1" applyAlignment="1">
      <alignment vertical="center"/>
    </xf>
    <xf numFmtId="0" fontId="1" fillId="3" borderId="0" xfId="0" applyFont="1" applyFill="1" applyAlignment="1">
      <alignment horizont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29" fillId="0" borderId="0" xfId="0" applyFont="1" applyFill="1" applyAlignment="1">
      <alignment vertical="center"/>
    </xf>
    <xf numFmtId="0" fontId="30" fillId="0" borderId="0" xfId="0" applyFont="1" applyFill="1"/>
    <xf numFmtId="0" fontId="28" fillId="0" borderId="0" xfId="0" applyFont="1"/>
    <xf numFmtId="0" fontId="0" fillId="0" borderId="0" xfId="0" pivotButton="1"/>
    <xf numFmtId="0" fontId="13" fillId="0" borderId="0" xfId="0" applyFont="1" applyBorder="1" applyAlignment="1">
      <alignment horizontal="justify" vertical="center" wrapText="1" readingOrder="1"/>
    </xf>
    <xf numFmtId="0" fontId="31" fillId="0" borderId="0" xfId="0" applyFont="1"/>
    <xf numFmtId="0" fontId="33" fillId="6" borderId="0" xfId="0" applyFont="1" applyFill="1" applyAlignment="1">
      <alignment horizontal="center" vertical="center" wrapText="1" readingOrder="1"/>
    </xf>
    <xf numFmtId="0" fontId="34" fillId="0" borderId="11" xfId="0" applyFont="1" applyBorder="1" applyAlignment="1">
      <alignment horizontal="justify" vertical="center" wrapText="1" readingOrder="1"/>
    </xf>
    <xf numFmtId="0" fontId="34" fillId="0" borderId="1" xfId="0" applyFont="1" applyBorder="1" applyAlignment="1">
      <alignment horizontal="justify" vertical="center" wrapText="1" readingOrder="1"/>
    </xf>
    <xf numFmtId="0" fontId="34" fillId="5" borderId="11" xfId="0" applyFont="1" applyFill="1" applyBorder="1" applyAlignment="1">
      <alignment horizontal="center" vertical="center" wrapText="1" readingOrder="1"/>
    </xf>
    <xf numFmtId="0" fontId="34" fillId="7" borderId="1" xfId="0" applyFont="1" applyFill="1" applyBorder="1" applyAlignment="1">
      <alignment horizontal="center" vertical="center" wrapText="1" readingOrder="1"/>
    </xf>
    <xf numFmtId="0" fontId="34" fillId="4" borderId="1" xfId="0" applyFont="1" applyFill="1" applyBorder="1" applyAlignment="1">
      <alignment horizontal="center" vertical="center" wrapText="1" readingOrder="1"/>
    </xf>
    <xf numFmtId="0" fontId="34" fillId="8" borderId="1" xfId="0" applyFont="1" applyFill="1" applyBorder="1" applyAlignment="1">
      <alignment horizontal="center" vertical="center" wrapText="1" readingOrder="1"/>
    </xf>
    <xf numFmtId="0" fontId="35" fillId="9" borderId="1" xfId="0" applyFont="1" applyFill="1" applyBorder="1" applyAlignment="1">
      <alignment horizontal="center" vertical="center" wrapText="1" readingOrder="1"/>
    </xf>
    <xf numFmtId="0" fontId="34" fillId="0" borderId="11" xfId="0" applyFont="1" applyBorder="1" applyAlignment="1">
      <alignment horizontal="center" vertical="center" wrapText="1" readingOrder="1"/>
    </xf>
    <xf numFmtId="0" fontId="34" fillId="0" borderId="1" xfId="0" applyFont="1" applyBorder="1" applyAlignment="1">
      <alignment horizontal="center" vertical="center" wrapText="1" readingOrder="1"/>
    </xf>
    <xf numFmtId="0" fontId="20" fillId="11" borderId="12" xfId="0" applyFont="1" applyFill="1" applyBorder="1" applyAlignment="1" applyProtection="1">
      <alignment horizontal="center" vertical="center" wrapText="1" readingOrder="1"/>
      <protection hidden="1"/>
    </xf>
    <xf numFmtId="0" fontId="20" fillId="11" borderId="19" xfId="0" applyFont="1" applyFill="1" applyBorder="1" applyAlignment="1" applyProtection="1">
      <alignment horizontal="center" vertical="center" wrapText="1" readingOrder="1"/>
      <protection hidden="1"/>
    </xf>
    <xf numFmtId="0" fontId="20" fillId="11" borderId="13" xfId="0" applyFont="1" applyFill="1" applyBorder="1" applyAlignment="1" applyProtection="1">
      <alignment horizontal="center" vertical="center" wrapText="1" readingOrder="1"/>
      <protection hidden="1"/>
    </xf>
    <xf numFmtId="0" fontId="20" fillId="12" borderId="12" xfId="0" applyFont="1" applyFill="1" applyBorder="1" applyAlignment="1" applyProtection="1">
      <alignment horizontal="center" wrapText="1" readingOrder="1"/>
      <protection hidden="1"/>
    </xf>
    <xf numFmtId="0" fontId="20" fillId="12" borderId="19" xfId="0" applyFont="1" applyFill="1" applyBorder="1" applyAlignment="1" applyProtection="1">
      <alignment horizontal="center" wrapText="1" readingOrder="1"/>
      <protection hidden="1"/>
    </xf>
    <xf numFmtId="0" fontId="20" fillId="12" borderId="13" xfId="0" applyFont="1" applyFill="1" applyBorder="1" applyAlignment="1" applyProtection="1">
      <alignment horizontal="center" wrapText="1" readingOrder="1"/>
      <protection hidden="1"/>
    </xf>
    <xf numFmtId="0" fontId="20" fillId="11" borderId="14" xfId="0" applyFont="1" applyFill="1" applyBorder="1" applyAlignment="1" applyProtection="1">
      <alignment horizontal="center" vertical="center" wrapText="1" readingOrder="1"/>
      <protection hidden="1"/>
    </xf>
    <xf numFmtId="0" fontId="20" fillId="11" borderId="0" xfId="0" applyFont="1" applyFill="1" applyBorder="1" applyAlignment="1" applyProtection="1">
      <alignment horizontal="center" vertical="center" wrapText="1" readingOrder="1"/>
      <protection hidden="1"/>
    </xf>
    <xf numFmtId="0" fontId="20" fillId="11" borderId="15" xfId="0" applyFont="1" applyFill="1" applyBorder="1" applyAlignment="1" applyProtection="1">
      <alignment horizontal="center" vertical="center" wrapText="1" readingOrder="1"/>
      <protection hidden="1"/>
    </xf>
    <xf numFmtId="0" fontId="20" fillId="12" borderId="14" xfId="0" applyFont="1" applyFill="1" applyBorder="1" applyAlignment="1" applyProtection="1">
      <alignment horizontal="center" wrapText="1" readingOrder="1"/>
      <protection hidden="1"/>
    </xf>
    <xf numFmtId="0" fontId="20" fillId="12" borderId="0" xfId="0" applyFont="1" applyFill="1" applyBorder="1" applyAlignment="1" applyProtection="1">
      <alignment horizontal="center" wrapText="1" readingOrder="1"/>
      <protection hidden="1"/>
    </xf>
    <xf numFmtId="0" fontId="20" fillId="12" borderId="15" xfId="0" applyFont="1" applyFill="1" applyBorder="1" applyAlignment="1" applyProtection="1">
      <alignment horizontal="center" wrapText="1" readingOrder="1"/>
      <protection hidden="1"/>
    </xf>
    <xf numFmtId="0" fontId="20" fillId="11" borderId="0" xfId="0" applyFont="1" applyFill="1" applyAlignment="1" applyProtection="1">
      <alignment horizontal="center" vertical="center" wrapText="1" readingOrder="1"/>
      <protection hidden="1"/>
    </xf>
    <xf numFmtId="0" fontId="20" fillId="11" borderId="16" xfId="0" applyFont="1" applyFill="1" applyBorder="1" applyAlignment="1" applyProtection="1">
      <alignment horizontal="center" vertical="center" wrapText="1" readingOrder="1"/>
      <protection hidden="1"/>
    </xf>
    <xf numFmtId="0" fontId="20" fillId="11" borderId="18" xfId="0" applyFont="1" applyFill="1" applyBorder="1" applyAlignment="1" applyProtection="1">
      <alignment horizontal="center" vertical="center" wrapText="1" readingOrder="1"/>
      <protection hidden="1"/>
    </xf>
    <xf numFmtId="0" fontId="20" fillId="11" borderId="17" xfId="0" applyFont="1" applyFill="1" applyBorder="1" applyAlignment="1" applyProtection="1">
      <alignment horizontal="center" vertical="center" wrapText="1" readingOrder="1"/>
      <protection hidden="1"/>
    </xf>
    <xf numFmtId="0" fontId="20" fillId="12" borderId="16" xfId="0" applyFont="1" applyFill="1" applyBorder="1" applyAlignment="1" applyProtection="1">
      <alignment horizontal="center" wrapText="1" readingOrder="1"/>
      <protection hidden="1"/>
    </xf>
    <xf numFmtId="0" fontId="20" fillId="12" borderId="18" xfId="0" applyFont="1" applyFill="1" applyBorder="1" applyAlignment="1" applyProtection="1">
      <alignment horizontal="center" wrapText="1" readingOrder="1"/>
      <protection hidden="1"/>
    </xf>
    <xf numFmtId="0" fontId="20" fillId="12" borderId="17" xfId="0" applyFont="1" applyFill="1" applyBorder="1" applyAlignment="1" applyProtection="1">
      <alignment horizontal="center" wrapText="1" readingOrder="1"/>
      <protection hidden="1"/>
    </xf>
    <xf numFmtId="0" fontId="20" fillId="13" borderId="12" xfId="0" applyFont="1" applyFill="1" applyBorder="1" applyAlignment="1" applyProtection="1">
      <alignment horizontal="center" wrapText="1" readingOrder="1"/>
      <protection hidden="1"/>
    </xf>
    <xf numFmtId="0" fontId="20" fillId="13" borderId="19" xfId="0" applyFont="1" applyFill="1" applyBorder="1" applyAlignment="1" applyProtection="1">
      <alignment horizontal="center" wrapText="1" readingOrder="1"/>
      <protection hidden="1"/>
    </xf>
    <xf numFmtId="0" fontId="20" fillId="13" borderId="13" xfId="0" applyFont="1" applyFill="1" applyBorder="1" applyAlignment="1" applyProtection="1">
      <alignment horizontal="center" wrapText="1" readingOrder="1"/>
      <protection hidden="1"/>
    </xf>
    <xf numFmtId="0" fontId="20" fillId="13" borderId="14" xfId="0" applyFont="1" applyFill="1" applyBorder="1" applyAlignment="1" applyProtection="1">
      <alignment horizontal="center" wrapText="1" readingOrder="1"/>
      <protection hidden="1"/>
    </xf>
    <xf numFmtId="0" fontId="20" fillId="13" borderId="0" xfId="0" applyFont="1" applyFill="1" applyBorder="1" applyAlignment="1" applyProtection="1">
      <alignment horizontal="center" wrapText="1" readingOrder="1"/>
      <protection hidden="1"/>
    </xf>
    <xf numFmtId="0" fontId="20" fillId="13" borderId="15" xfId="0" applyFont="1" applyFill="1" applyBorder="1" applyAlignment="1" applyProtection="1">
      <alignment horizontal="center" wrapText="1" readingOrder="1"/>
      <protection hidden="1"/>
    </xf>
    <xf numFmtId="0" fontId="20" fillId="13" borderId="16" xfId="0" applyFont="1" applyFill="1" applyBorder="1" applyAlignment="1" applyProtection="1">
      <alignment horizontal="center" wrapText="1" readingOrder="1"/>
      <protection hidden="1"/>
    </xf>
    <xf numFmtId="0" fontId="20" fillId="13" borderId="18" xfId="0" applyFont="1" applyFill="1" applyBorder="1" applyAlignment="1" applyProtection="1">
      <alignment horizontal="center" wrapText="1" readingOrder="1"/>
      <protection hidden="1"/>
    </xf>
    <xf numFmtId="0" fontId="20" fillId="13" borderId="17" xfId="0" applyFont="1" applyFill="1" applyBorder="1" applyAlignment="1" applyProtection="1">
      <alignment horizontal="center" wrapText="1" readingOrder="1"/>
      <protection hidden="1"/>
    </xf>
    <xf numFmtId="0" fontId="20" fillId="5" borderId="12" xfId="0" applyFont="1" applyFill="1" applyBorder="1" applyAlignment="1" applyProtection="1">
      <alignment horizontal="center" wrapText="1" readingOrder="1"/>
      <protection hidden="1"/>
    </xf>
    <xf numFmtId="0" fontId="20" fillId="5" borderId="19" xfId="0" applyFont="1" applyFill="1" applyBorder="1" applyAlignment="1" applyProtection="1">
      <alignment horizontal="center" wrapText="1" readingOrder="1"/>
      <protection hidden="1"/>
    </xf>
    <xf numFmtId="0" fontId="20" fillId="5" borderId="13" xfId="0" applyFont="1" applyFill="1" applyBorder="1" applyAlignment="1" applyProtection="1">
      <alignment horizontal="center" wrapText="1" readingOrder="1"/>
      <protection hidden="1"/>
    </xf>
    <xf numFmtId="0" fontId="20" fillId="5" borderId="14" xfId="0" applyFont="1" applyFill="1" applyBorder="1" applyAlignment="1" applyProtection="1">
      <alignment horizontal="center" wrapText="1" readingOrder="1"/>
      <protection hidden="1"/>
    </xf>
    <xf numFmtId="0" fontId="20" fillId="5" borderId="0" xfId="0" applyFont="1" applyFill="1" applyBorder="1" applyAlignment="1" applyProtection="1">
      <alignment horizontal="center" wrapText="1" readingOrder="1"/>
      <protection hidden="1"/>
    </xf>
    <xf numFmtId="0" fontId="20" fillId="5" borderId="15" xfId="0" applyFont="1" applyFill="1" applyBorder="1" applyAlignment="1" applyProtection="1">
      <alignment horizontal="center" wrapText="1" readingOrder="1"/>
      <protection hidden="1"/>
    </xf>
    <xf numFmtId="0" fontId="20" fillId="5" borderId="16" xfId="0" applyFont="1" applyFill="1" applyBorder="1" applyAlignment="1" applyProtection="1">
      <alignment horizontal="center" wrapText="1" readingOrder="1"/>
      <protection hidden="1"/>
    </xf>
    <xf numFmtId="0" fontId="20" fillId="5" borderId="18" xfId="0" applyFont="1" applyFill="1" applyBorder="1" applyAlignment="1" applyProtection="1">
      <alignment horizontal="center" wrapText="1" readingOrder="1"/>
      <protection hidden="1"/>
    </xf>
    <xf numFmtId="0" fontId="20" fillId="5" borderId="17" xfId="0" applyFont="1" applyFill="1" applyBorder="1" applyAlignment="1" applyProtection="1">
      <alignment horizontal="center" wrapText="1" readingOrder="1"/>
      <protection hidden="1"/>
    </xf>
    <xf numFmtId="0" fontId="24" fillId="13" borderId="19" xfId="0" applyFont="1" applyFill="1" applyBorder="1" applyAlignment="1" applyProtection="1">
      <alignment horizontal="center" wrapText="1" readingOrder="1"/>
      <protection hidden="1"/>
    </xf>
    <xf numFmtId="0" fontId="0" fillId="3" borderId="0" xfId="0" applyFill="1"/>
    <xf numFmtId="0" fontId="50" fillId="3" borderId="51" xfId="2" applyFont="1" applyFill="1" applyBorder="1" applyProtection="1"/>
    <xf numFmtId="0" fontId="50" fillId="3" borderId="52" xfId="2" applyFont="1" applyFill="1" applyBorder="1" applyProtection="1"/>
    <xf numFmtId="0" fontId="50" fillId="3" borderId="53" xfId="2" applyFont="1" applyFill="1" applyBorder="1" applyProtection="1"/>
    <xf numFmtId="0" fontId="17" fillId="3" borderId="0" xfId="0" applyFont="1" applyFill="1" applyAlignment="1">
      <alignment vertical="center"/>
    </xf>
    <xf numFmtId="0" fontId="5" fillId="3" borderId="0" xfId="0" applyFont="1" applyFill="1"/>
    <xf numFmtId="0" fontId="37" fillId="3" borderId="0" xfId="0" applyFont="1" applyFill="1"/>
    <xf numFmtId="0" fontId="38" fillId="3" borderId="34" xfId="0" applyFont="1" applyFill="1" applyBorder="1" applyAlignment="1">
      <alignment horizontal="center" vertical="center" wrapText="1" readingOrder="1"/>
    </xf>
    <xf numFmtId="0" fontId="39" fillId="3" borderId="34" xfId="0" applyFont="1" applyFill="1" applyBorder="1" applyAlignment="1">
      <alignment horizontal="justify" vertical="center" wrapText="1" readingOrder="1"/>
    </xf>
    <xf numFmtId="9" fontId="38" fillId="3" borderId="43" xfId="0" applyNumberFormat="1"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9" fillId="3" borderId="33" xfId="0" applyFont="1" applyFill="1" applyBorder="1" applyAlignment="1">
      <alignment horizontal="justify" vertical="center" wrapText="1" readingOrder="1"/>
    </xf>
    <xf numFmtId="9" fontId="38" fillId="3" borderId="38" xfId="0" applyNumberFormat="1" applyFont="1" applyFill="1" applyBorder="1" applyAlignment="1">
      <alignment horizontal="center" vertical="center" wrapText="1" readingOrder="1"/>
    </xf>
    <xf numFmtId="0" fontId="39" fillId="3" borderId="38"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xf numFmtId="0" fontId="39" fillId="3" borderId="40" xfId="0" applyFont="1" applyFill="1" applyBorder="1" applyAlignment="1">
      <alignment horizontal="justify" vertical="center" wrapText="1" readingOrder="1"/>
    </xf>
    <xf numFmtId="0" fontId="39" fillId="3" borderId="41" xfId="0" applyFont="1" applyFill="1" applyBorder="1" applyAlignment="1">
      <alignment horizontal="center" vertical="center" wrapText="1" readingOrder="1"/>
    </xf>
    <xf numFmtId="0" fontId="47" fillId="3" borderId="0" xfId="0" applyFont="1" applyFill="1"/>
    <xf numFmtId="0" fontId="38" fillId="15" borderId="45" xfId="0" applyFont="1" applyFill="1" applyBorder="1" applyAlignment="1">
      <alignment horizontal="center" vertical="center" wrapText="1" readingOrder="1"/>
    </xf>
    <xf numFmtId="0" fontId="38" fillId="15" borderId="46" xfId="0" applyFont="1" applyFill="1" applyBorder="1" applyAlignment="1">
      <alignment horizontal="center" vertical="center" wrapText="1" readingOrder="1"/>
    </xf>
    <xf numFmtId="0" fontId="14" fillId="3" borderId="0" xfId="0" applyFont="1" applyFill="1"/>
    <xf numFmtId="0" fontId="32" fillId="3" borderId="0" xfId="0" applyFont="1" applyFill="1" applyAlignment="1">
      <alignment horizontal="center" vertical="center" wrapText="1"/>
    </xf>
    <xf numFmtId="0" fontId="13" fillId="3" borderId="0" xfId="0" applyFont="1" applyFill="1" applyBorder="1" applyAlignment="1">
      <alignment horizontal="justify" vertical="center" wrapText="1" readingOrder="1"/>
    </xf>
    <xf numFmtId="0" fontId="4" fillId="3" borderId="0" xfId="0" applyFont="1" applyFill="1" applyAlignment="1">
      <alignment vertical="center"/>
    </xf>
    <xf numFmtId="0" fontId="16" fillId="3" borderId="0" xfId="0" applyFont="1" applyFill="1"/>
    <xf numFmtId="0" fontId="4" fillId="3" borderId="0" xfId="0" applyFont="1" applyFill="1" applyAlignment="1">
      <alignment horizontal="left" vertical="center"/>
    </xf>
    <xf numFmtId="0" fontId="50" fillId="3" borderId="14" xfId="2" applyFont="1" applyFill="1" applyBorder="1" applyProtection="1"/>
    <xf numFmtId="0" fontId="55" fillId="3" borderId="0" xfId="0" applyFont="1" applyFill="1" applyBorder="1" applyAlignment="1" applyProtection="1">
      <alignment horizontal="left" vertical="center" wrapText="1"/>
    </xf>
    <xf numFmtId="0" fontId="56" fillId="3" borderId="0" xfId="0" applyFont="1" applyFill="1" applyBorder="1" applyAlignment="1" applyProtection="1">
      <alignment horizontal="left" vertical="top" wrapText="1"/>
    </xf>
    <xf numFmtId="0" fontId="50" fillId="3" borderId="0" xfId="2" applyFont="1" applyFill="1" applyBorder="1" applyProtection="1"/>
    <xf numFmtId="0" fontId="50" fillId="3" borderId="15" xfId="2" applyFont="1" applyFill="1" applyBorder="1" applyProtection="1"/>
    <xf numFmtId="0" fontId="50" fillId="3" borderId="16" xfId="2" applyFont="1" applyFill="1" applyBorder="1" applyProtection="1"/>
    <xf numFmtId="0" fontId="50" fillId="3" borderId="18" xfId="2" applyFont="1" applyFill="1" applyBorder="1" applyProtection="1"/>
    <xf numFmtId="0" fontId="50" fillId="3" borderId="17" xfId="2" applyFont="1" applyFill="1" applyBorder="1" applyProtection="1"/>
    <xf numFmtId="0" fontId="54" fillId="3" borderId="0" xfId="2" applyFont="1" applyFill="1" applyBorder="1" applyAlignment="1" applyProtection="1">
      <alignment horizontal="left" vertical="center" wrapText="1"/>
    </xf>
    <xf numFmtId="0" fontId="50" fillId="3" borderId="0" xfId="2" applyFont="1" applyFill="1" applyBorder="1" applyAlignment="1" applyProtection="1">
      <alignment horizontal="left" vertical="center" wrapText="1"/>
    </xf>
    <xf numFmtId="0" fontId="50" fillId="3" borderId="0" xfId="2" quotePrefix="1" applyFont="1" applyFill="1" applyBorder="1" applyAlignment="1" applyProtection="1">
      <alignment horizontal="left" vertical="center" wrapText="1"/>
    </xf>
    <xf numFmtId="0" fontId="50" fillId="3" borderId="15" xfId="2" applyFont="1" applyFill="1" applyBorder="1" applyAlignment="1" applyProtection="1"/>
    <xf numFmtId="0" fontId="52" fillId="3" borderId="14" xfId="2" quotePrefix="1" applyFont="1" applyFill="1" applyBorder="1" applyAlignment="1" applyProtection="1">
      <alignment horizontal="left" vertical="top" wrapText="1"/>
    </xf>
    <xf numFmtId="0" fontId="53" fillId="3" borderId="0" xfId="2" quotePrefix="1" applyFont="1" applyFill="1" applyBorder="1" applyAlignment="1" applyProtection="1">
      <alignment horizontal="left" vertical="top" wrapText="1"/>
    </xf>
    <xf numFmtId="0" fontId="53" fillId="3" borderId="15" xfId="2" quotePrefix="1" applyFont="1" applyFill="1" applyBorder="1" applyAlignment="1" applyProtection="1">
      <alignment horizontal="left" vertical="top" wrapText="1"/>
    </xf>
    <xf numFmtId="0" fontId="1" fillId="0" borderId="2" xfId="0" applyFont="1" applyBorder="1" applyAlignment="1" applyProtection="1">
      <alignment horizontal="center" vertical="top"/>
    </xf>
    <xf numFmtId="0" fontId="6" fillId="0" borderId="2" xfId="0" applyFont="1" applyBorder="1" applyAlignment="1" applyProtection="1">
      <alignment horizontal="justify" vertical="top" wrapText="1"/>
      <protection locked="0"/>
    </xf>
    <xf numFmtId="0" fontId="1" fillId="0" borderId="2" xfId="0" applyFont="1" applyBorder="1" applyAlignment="1" applyProtection="1">
      <alignment horizontal="center" vertical="top"/>
      <protection hidden="1"/>
    </xf>
    <xf numFmtId="0" fontId="1" fillId="0" borderId="2" xfId="0" applyFont="1" applyBorder="1" applyAlignment="1" applyProtection="1">
      <alignment horizontal="center" vertical="top" textRotation="90"/>
      <protection locked="0"/>
    </xf>
    <xf numFmtId="9" fontId="1" fillId="0" borderId="2" xfId="0" applyNumberFormat="1" applyFont="1" applyBorder="1" applyAlignment="1" applyProtection="1">
      <alignment horizontal="center" vertical="top"/>
      <protection hidden="1"/>
    </xf>
    <xf numFmtId="164" fontId="1" fillId="0" borderId="2" xfId="1" applyNumberFormat="1" applyFont="1" applyBorder="1" applyAlignment="1">
      <alignment horizontal="center" vertical="top"/>
    </xf>
    <xf numFmtId="0" fontId="4" fillId="0" borderId="2" xfId="0" applyFont="1" applyFill="1" applyBorder="1" applyAlignment="1" applyProtection="1">
      <alignment horizontal="center" vertical="top" textRotation="90" wrapText="1"/>
      <protection hidden="1"/>
    </xf>
    <xf numFmtId="9" fontId="1" fillId="0" borderId="4" xfId="0" applyNumberFormat="1" applyFont="1" applyBorder="1" applyAlignment="1" applyProtection="1">
      <alignment horizontal="center" vertical="top"/>
      <protection hidden="1"/>
    </xf>
    <xf numFmtId="0" fontId="4" fillId="0" borderId="2" xfId="0" applyFont="1" applyBorder="1" applyAlignment="1" applyProtection="1">
      <alignment horizontal="center" vertical="top" textRotation="90"/>
      <protection hidden="1"/>
    </xf>
    <xf numFmtId="0" fontId="1" fillId="0" borderId="4" xfId="0" applyFont="1" applyBorder="1" applyAlignment="1" applyProtection="1">
      <alignment horizontal="center" vertical="top" textRotation="90"/>
      <protection locked="0"/>
    </xf>
    <xf numFmtId="0" fontId="1" fillId="0" borderId="2" xfId="0" applyFont="1" applyBorder="1" applyAlignment="1" applyProtection="1">
      <alignment horizontal="center" vertical="top" wrapText="1"/>
      <protection locked="0"/>
    </xf>
    <xf numFmtId="0" fontId="1" fillId="0" borderId="2" xfId="0" applyFont="1" applyBorder="1" applyAlignment="1" applyProtection="1">
      <alignment horizontal="center" vertical="top"/>
      <protection locked="0"/>
    </xf>
    <xf numFmtId="14" fontId="1" fillId="0" borderId="2" xfId="0" applyNumberFormat="1" applyFont="1" applyBorder="1" applyAlignment="1" applyProtection="1">
      <alignment horizontal="center" vertical="top"/>
      <protection locked="0"/>
    </xf>
    <xf numFmtId="0" fontId="1" fillId="0" borderId="2" xfId="0" applyFont="1" applyBorder="1" applyAlignment="1" applyProtection="1">
      <alignment horizontal="justify" vertical="top"/>
      <protection locked="0"/>
    </xf>
    <xf numFmtId="164" fontId="1" fillId="9" borderId="2" xfId="1" applyNumberFormat="1" applyFont="1" applyFill="1" applyBorder="1" applyAlignment="1">
      <alignment horizontal="center" vertical="top"/>
    </xf>
    <xf numFmtId="0" fontId="51" fillId="14" borderId="48" xfId="2" applyFont="1" applyFill="1" applyBorder="1" applyAlignment="1" applyProtection="1">
      <alignment horizontal="center" vertical="center" wrapText="1"/>
    </xf>
    <xf numFmtId="0" fontId="51" fillId="14" borderId="49" xfId="2" applyFont="1" applyFill="1" applyBorder="1" applyAlignment="1" applyProtection="1">
      <alignment horizontal="center" vertical="center" wrapText="1"/>
    </xf>
    <xf numFmtId="0" fontId="51" fillId="14" borderId="50" xfId="2" applyFont="1" applyFill="1" applyBorder="1" applyAlignment="1" applyProtection="1">
      <alignment horizontal="center" vertical="center" wrapText="1"/>
    </xf>
    <xf numFmtId="0" fontId="50" fillId="0" borderId="14" xfId="2" quotePrefix="1" applyFont="1" applyBorder="1" applyAlignment="1" applyProtection="1">
      <alignment horizontal="left" vertical="center" wrapText="1"/>
    </xf>
    <xf numFmtId="0" fontId="50" fillId="0" borderId="0" xfId="2" quotePrefix="1" applyFont="1" applyBorder="1" applyAlignment="1" applyProtection="1">
      <alignment horizontal="left" vertical="center" wrapText="1"/>
    </xf>
    <xf numFmtId="0" fontId="50" fillId="0" borderId="15" xfId="2" quotePrefix="1" applyFont="1" applyBorder="1" applyAlignment="1" applyProtection="1">
      <alignment horizontal="left" vertical="center" wrapText="1"/>
    </xf>
    <xf numFmtId="0" fontId="50" fillId="0" borderId="68" xfId="2" quotePrefix="1" applyFont="1" applyBorder="1" applyAlignment="1" applyProtection="1">
      <alignment horizontal="left" vertical="center" wrapText="1"/>
    </xf>
    <xf numFmtId="0" fontId="50" fillId="0" borderId="69" xfId="2" quotePrefix="1" applyFont="1" applyBorder="1" applyAlignment="1" applyProtection="1">
      <alignment horizontal="left" vertical="center" wrapText="1"/>
    </xf>
    <xf numFmtId="0" fontId="50" fillId="0" borderId="70" xfId="2" quotePrefix="1" applyFont="1" applyBorder="1" applyAlignment="1" applyProtection="1">
      <alignment horizontal="left" vertical="center" wrapText="1"/>
    </xf>
    <xf numFmtId="0" fontId="52" fillId="3" borderId="51" xfId="2" quotePrefix="1" applyFont="1" applyFill="1" applyBorder="1" applyAlignment="1" applyProtection="1">
      <alignment horizontal="left" vertical="top" wrapText="1"/>
    </xf>
    <xf numFmtId="0" fontId="53" fillId="3" borderId="52" xfId="2" quotePrefix="1" applyFont="1" applyFill="1" applyBorder="1" applyAlignment="1" applyProtection="1">
      <alignment horizontal="left" vertical="top" wrapText="1"/>
    </xf>
    <xf numFmtId="0" fontId="53" fillId="3" borderId="53" xfId="2" quotePrefix="1" applyFont="1" applyFill="1" applyBorder="1" applyAlignment="1" applyProtection="1">
      <alignment horizontal="left" vertical="top" wrapText="1"/>
    </xf>
    <xf numFmtId="0" fontId="50" fillId="0" borderId="14" xfId="2" quotePrefix="1" applyFont="1" applyBorder="1" applyAlignment="1" applyProtection="1">
      <alignment horizontal="left" vertical="top" wrapText="1"/>
    </xf>
    <xf numFmtId="0" fontId="50" fillId="0" borderId="0" xfId="2" quotePrefix="1" applyFont="1" applyBorder="1" applyAlignment="1" applyProtection="1">
      <alignment horizontal="left" vertical="top" wrapText="1"/>
    </xf>
    <xf numFmtId="0" fontId="50" fillId="0" borderId="15" xfId="2" quotePrefix="1" applyFont="1" applyBorder="1" applyAlignment="1" applyProtection="1">
      <alignment horizontal="left" vertical="top" wrapText="1"/>
    </xf>
    <xf numFmtId="0" fontId="55" fillId="14" borderId="54" xfId="3" applyFont="1" applyFill="1" applyBorder="1" applyAlignment="1" applyProtection="1">
      <alignment horizontal="center" vertical="center" wrapText="1"/>
    </xf>
    <xf numFmtId="0" fontId="55" fillId="14" borderId="55" xfId="3" applyFont="1" applyFill="1" applyBorder="1" applyAlignment="1" applyProtection="1">
      <alignment horizontal="center" vertical="center" wrapText="1"/>
    </xf>
    <xf numFmtId="0" fontId="55" fillId="14" borderId="56" xfId="2" applyFont="1" applyFill="1" applyBorder="1" applyAlignment="1" applyProtection="1">
      <alignment horizontal="center" vertical="center"/>
    </xf>
    <xf numFmtId="0" fontId="55" fillId="14" borderId="57" xfId="2" applyFont="1" applyFill="1" applyBorder="1" applyAlignment="1" applyProtection="1">
      <alignment horizontal="center" vertical="center"/>
    </xf>
    <xf numFmtId="0" fontId="2" fillId="3" borderId="68" xfId="2" quotePrefix="1" applyFont="1" applyFill="1" applyBorder="1" applyAlignment="1" applyProtection="1">
      <alignment horizontal="justify" vertical="center" wrapText="1"/>
    </xf>
    <xf numFmtId="0" fontId="2" fillId="3" borderId="69" xfId="2" quotePrefix="1" applyFont="1" applyFill="1" applyBorder="1" applyAlignment="1" applyProtection="1">
      <alignment horizontal="justify" vertical="center" wrapText="1"/>
    </xf>
    <xf numFmtId="0" fontId="2" fillId="3" borderId="70" xfId="2" quotePrefix="1" applyFont="1" applyFill="1" applyBorder="1" applyAlignment="1" applyProtection="1">
      <alignment horizontal="justify" vertical="center" wrapText="1"/>
    </xf>
    <xf numFmtId="0" fontId="55" fillId="3" borderId="58" xfId="3" applyFont="1" applyFill="1" applyBorder="1" applyAlignment="1" applyProtection="1">
      <alignment horizontal="left" vertical="top" wrapText="1" readingOrder="1"/>
    </xf>
    <xf numFmtId="0" fontId="55" fillId="3" borderId="59" xfId="3" applyFont="1" applyFill="1" applyBorder="1" applyAlignment="1" applyProtection="1">
      <alignment horizontal="left" vertical="top" wrapText="1" readingOrder="1"/>
    </xf>
    <xf numFmtId="0" fontId="56" fillId="3" borderId="60" xfId="2" applyFont="1" applyFill="1" applyBorder="1" applyAlignment="1" applyProtection="1">
      <alignment horizontal="justify" vertical="center" wrapText="1"/>
    </xf>
    <xf numFmtId="0" fontId="56" fillId="3" borderId="61" xfId="2" applyFont="1" applyFill="1" applyBorder="1" applyAlignment="1" applyProtection="1">
      <alignment horizontal="justify" vertical="center" wrapText="1"/>
    </xf>
    <xf numFmtId="0" fontId="55" fillId="3" borderId="62" xfId="0" applyFont="1" applyFill="1" applyBorder="1" applyAlignment="1" applyProtection="1">
      <alignment horizontal="left" vertical="center" wrapText="1"/>
    </xf>
    <xf numFmtId="0" fontId="55" fillId="3" borderId="63" xfId="0" applyFont="1" applyFill="1" applyBorder="1" applyAlignment="1" applyProtection="1">
      <alignment horizontal="left" vertical="center" wrapText="1"/>
    </xf>
    <xf numFmtId="0" fontId="56" fillId="3" borderId="64" xfId="2" applyFont="1" applyFill="1" applyBorder="1" applyAlignment="1" applyProtection="1">
      <alignment horizontal="justify" vertical="center" wrapText="1"/>
    </xf>
    <xf numFmtId="0" fontId="56" fillId="3" borderId="65" xfId="2" applyFont="1" applyFill="1" applyBorder="1" applyAlignment="1" applyProtection="1">
      <alignment horizontal="justify" vertical="center" wrapText="1"/>
    </xf>
    <xf numFmtId="0" fontId="50" fillId="3" borderId="14" xfId="2" applyFont="1" applyFill="1" applyBorder="1" applyAlignment="1" applyProtection="1">
      <alignment horizontal="left" vertical="top" wrapText="1"/>
    </xf>
    <xf numFmtId="0" fontId="50" fillId="3" borderId="0" xfId="2" applyFont="1" applyFill="1" applyBorder="1" applyAlignment="1" applyProtection="1">
      <alignment horizontal="left" vertical="top" wrapText="1"/>
    </xf>
    <xf numFmtId="0" fontId="50" fillId="3" borderId="15" xfId="2" applyFont="1" applyFill="1" applyBorder="1" applyAlignment="1" applyProtection="1">
      <alignment horizontal="left" vertical="top" wrapText="1"/>
    </xf>
    <xf numFmtId="0" fontId="55" fillId="3" borderId="71" xfId="0" applyFont="1" applyFill="1" applyBorder="1" applyAlignment="1" applyProtection="1">
      <alignment horizontal="left" vertical="center" wrapText="1"/>
    </xf>
    <xf numFmtId="0" fontId="55" fillId="3" borderId="72" xfId="0" applyFont="1" applyFill="1" applyBorder="1" applyAlignment="1" applyProtection="1">
      <alignment horizontal="left" vertical="center" wrapText="1"/>
    </xf>
    <xf numFmtId="0" fontId="55" fillId="3" borderId="73" xfId="0" applyFont="1" applyFill="1" applyBorder="1" applyAlignment="1" applyProtection="1">
      <alignment horizontal="left" vertical="center" wrapText="1"/>
    </xf>
    <xf numFmtId="0" fontId="55" fillId="3" borderId="74" xfId="0" applyFont="1" applyFill="1" applyBorder="1" applyAlignment="1" applyProtection="1">
      <alignment horizontal="left" vertical="center" wrapText="1"/>
    </xf>
    <xf numFmtId="0" fontId="56" fillId="3" borderId="66" xfId="0" applyFont="1" applyFill="1" applyBorder="1" applyAlignment="1" applyProtection="1">
      <alignment horizontal="justify" vertical="center" wrapText="1"/>
    </xf>
    <xf numFmtId="0" fontId="56" fillId="3" borderId="67" xfId="0" applyFont="1" applyFill="1" applyBorder="1" applyAlignment="1" applyProtection="1">
      <alignment horizontal="justify" vertical="center" wrapText="1"/>
    </xf>
    <xf numFmtId="0" fontId="1" fillId="0" borderId="4" xfId="0" applyFont="1" applyBorder="1" applyAlignment="1" applyProtection="1">
      <alignment horizontal="center" vertical="top" wrapText="1"/>
      <protection locked="0"/>
    </xf>
    <xf numFmtId="0" fontId="1" fillId="0" borderId="8" xfId="0" applyFont="1" applyBorder="1" applyAlignment="1" applyProtection="1">
      <alignment horizontal="center" vertical="top" wrapText="1"/>
      <protection locked="0"/>
    </xf>
    <xf numFmtId="0" fontId="1" fillId="0" borderId="5" xfId="0" applyFont="1" applyBorder="1" applyAlignment="1" applyProtection="1">
      <alignment horizontal="center" vertical="top" wrapText="1"/>
      <protection locked="0"/>
    </xf>
    <xf numFmtId="0" fontId="1" fillId="0" borderId="4" xfId="0" applyFont="1" applyBorder="1" applyAlignment="1" applyProtection="1">
      <alignment horizontal="center" vertical="top"/>
      <protection locked="0"/>
    </xf>
    <xf numFmtId="0" fontId="1" fillId="0" borderId="8" xfId="0" applyFont="1" applyBorder="1" applyAlignment="1" applyProtection="1">
      <alignment horizontal="center" vertical="top"/>
      <protection locked="0"/>
    </xf>
    <xf numFmtId="0" fontId="1" fillId="0" borderId="5" xfId="0" applyFont="1" applyBorder="1" applyAlignment="1" applyProtection="1">
      <alignment horizontal="center" vertical="top"/>
      <protection locked="0"/>
    </xf>
    <xf numFmtId="0" fontId="4" fillId="0" borderId="4"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5" xfId="0" applyFont="1" applyFill="1" applyBorder="1" applyAlignment="1" applyProtection="1">
      <alignment horizontal="center" vertical="top" wrapText="1"/>
      <protection hidden="1"/>
    </xf>
    <xf numFmtId="0" fontId="1" fillId="0" borderId="4" xfId="0" applyFont="1" applyBorder="1" applyAlignment="1" applyProtection="1">
      <alignment horizontal="center" vertical="top"/>
    </xf>
    <xf numFmtId="0" fontId="1" fillId="0" borderId="8" xfId="0" applyFont="1" applyBorder="1" applyAlignment="1" applyProtection="1">
      <alignment horizontal="center" vertical="top"/>
    </xf>
    <xf numFmtId="0" fontId="1" fillId="0" borderId="5" xfId="0" applyFont="1" applyBorder="1" applyAlignment="1" applyProtection="1">
      <alignment horizontal="center" vertical="top"/>
    </xf>
    <xf numFmtId="0" fontId="2" fillId="0" borderId="4" xfId="0" applyFont="1" applyBorder="1" applyAlignment="1" applyProtection="1">
      <alignment horizontal="center" vertical="top" wrapText="1"/>
      <protection locked="0"/>
    </xf>
    <xf numFmtId="0" fontId="2" fillId="0" borderId="8" xfId="0" applyFont="1" applyBorder="1" applyAlignment="1" applyProtection="1">
      <alignment horizontal="center" vertical="top" wrapText="1"/>
      <protection locked="0"/>
    </xf>
    <xf numFmtId="0" fontId="2" fillId="0" borderId="5" xfId="0" applyFont="1" applyBorder="1" applyAlignment="1" applyProtection="1">
      <alignment horizontal="center" vertical="top" wrapText="1"/>
      <protection locked="0"/>
    </xf>
    <xf numFmtId="0" fontId="4" fillId="0" borderId="4" xfId="0" applyFont="1" applyBorder="1" applyAlignment="1" applyProtection="1">
      <alignment horizontal="center" vertical="top"/>
      <protection hidden="1"/>
    </xf>
    <xf numFmtId="0" fontId="4" fillId="0" borderId="8" xfId="0" applyFont="1" applyBorder="1" applyAlignment="1" applyProtection="1">
      <alignment horizontal="center" vertical="top"/>
      <protection hidden="1"/>
    </xf>
    <xf numFmtId="0" fontId="4" fillId="0" borderId="5" xfId="0" applyFont="1" applyBorder="1" applyAlignment="1" applyProtection="1">
      <alignment horizontal="center" vertical="top"/>
      <protection hidden="1"/>
    </xf>
    <xf numFmtId="9" fontId="1" fillId="0" borderId="4" xfId="0" applyNumberFormat="1" applyFont="1" applyBorder="1" applyAlignment="1" applyProtection="1">
      <alignment horizontal="center" vertical="top" wrapText="1"/>
      <protection hidden="1"/>
    </xf>
    <xf numFmtId="9" fontId="1" fillId="0" borderId="8" xfId="0" applyNumberFormat="1" applyFont="1" applyBorder="1" applyAlignment="1" applyProtection="1">
      <alignment horizontal="center" vertical="top" wrapText="1"/>
      <protection hidden="1"/>
    </xf>
    <xf numFmtId="9" fontId="1" fillId="0" borderId="5" xfId="0" applyNumberFormat="1" applyFont="1" applyBorder="1" applyAlignment="1" applyProtection="1">
      <alignment horizontal="center" vertical="top" wrapText="1"/>
      <protection hidden="1"/>
    </xf>
    <xf numFmtId="9" fontId="1" fillId="0" borderId="4" xfId="0" applyNumberFormat="1" applyFont="1" applyBorder="1" applyAlignment="1" applyProtection="1">
      <alignment horizontal="center" vertical="top" wrapText="1"/>
      <protection locked="0"/>
    </xf>
    <xf numFmtId="9" fontId="1" fillId="0" borderId="8" xfId="0" applyNumberFormat="1" applyFont="1" applyBorder="1" applyAlignment="1" applyProtection="1">
      <alignment horizontal="center" vertical="top" wrapText="1"/>
      <protection locked="0"/>
    </xf>
    <xf numFmtId="9" fontId="1" fillId="0" borderId="5" xfId="0" applyNumberFormat="1" applyFont="1" applyBorder="1" applyAlignment="1" applyProtection="1">
      <alignment horizontal="center" vertical="top" wrapText="1"/>
      <protection locked="0"/>
    </xf>
    <xf numFmtId="0" fontId="4" fillId="2" borderId="2"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wrapText="1"/>
    </xf>
    <xf numFmtId="0" fontId="25" fillId="2" borderId="6" xfId="0" applyFont="1" applyFill="1" applyBorder="1" applyAlignment="1">
      <alignment horizontal="left" vertical="center"/>
    </xf>
    <xf numFmtId="0" fontId="25" fillId="2" borderId="7" xfId="0" applyFont="1" applyFill="1" applyBorder="1" applyAlignment="1">
      <alignment horizontal="left" vertical="center"/>
    </xf>
    <xf numFmtId="0" fontId="27" fillId="2" borderId="4" xfId="0" applyFont="1" applyFill="1" applyBorder="1" applyAlignment="1">
      <alignment horizontal="center" vertical="center" textRotation="90"/>
    </xf>
    <xf numFmtId="0" fontId="27" fillId="2" borderId="5" xfId="0" applyFont="1" applyFill="1" applyBorder="1" applyAlignment="1">
      <alignment horizontal="center" vertical="center" textRotation="90"/>
    </xf>
    <xf numFmtId="0" fontId="4" fillId="2" borderId="5"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wrapText="1"/>
    </xf>
    <xf numFmtId="0" fontId="8" fillId="3" borderId="6" xfId="0" applyFont="1" applyFill="1" applyBorder="1" applyAlignment="1" applyProtection="1">
      <alignment horizontal="left" vertical="center"/>
      <protection locked="0"/>
    </xf>
    <xf numFmtId="0" fontId="8" fillId="3" borderId="10" xfId="0" applyFont="1" applyFill="1" applyBorder="1" applyAlignment="1" applyProtection="1">
      <alignment horizontal="left" vertical="center"/>
      <protection locked="0"/>
    </xf>
    <xf numFmtId="0" fontId="8" fillId="3" borderId="7" xfId="0" applyFont="1" applyFill="1" applyBorder="1" applyAlignment="1" applyProtection="1">
      <alignment horizontal="left" vertical="center"/>
      <protection locked="0"/>
    </xf>
    <xf numFmtId="0" fontId="8" fillId="3" borderId="6" xfId="0" applyFont="1" applyFill="1" applyBorder="1" applyAlignment="1" applyProtection="1">
      <alignment horizontal="left" vertical="center" wrapText="1"/>
      <protection locked="0"/>
    </xf>
    <xf numFmtId="0" fontId="8" fillId="3" borderId="10" xfId="0" applyFont="1" applyFill="1" applyBorder="1" applyAlignment="1" applyProtection="1">
      <alignment horizontal="left" vertical="center" wrapText="1"/>
      <protection locked="0"/>
    </xf>
    <xf numFmtId="0" fontId="8" fillId="3" borderId="7" xfId="0" applyFont="1" applyFill="1" applyBorder="1" applyAlignment="1" applyProtection="1">
      <alignment horizontal="left" vertical="center" wrapText="1"/>
      <protection locked="0"/>
    </xf>
    <xf numFmtId="0" fontId="1" fillId="3" borderId="0" xfId="0" applyFont="1" applyFill="1" applyBorder="1" applyAlignment="1">
      <alignment horizontal="left" vertical="center"/>
    </xf>
    <xf numFmtId="0" fontId="26" fillId="2" borderId="28" xfId="0" applyFont="1" applyFill="1" applyBorder="1" applyAlignment="1">
      <alignment horizontal="center" vertical="center"/>
    </xf>
    <xf numFmtId="0" fontId="26" fillId="2" borderId="29" xfId="0" applyFont="1" applyFill="1" applyBorder="1" applyAlignment="1">
      <alignment horizontal="center" vertical="center"/>
    </xf>
    <xf numFmtId="0" fontId="26" fillId="2" borderId="30" xfId="0" applyFont="1" applyFill="1" applyBorder="1" applyAlignment="1">
      <alignment horizontal="center" vertical="center"/>
    </xf>
    <xf numFmtId="0" fontId="26" fillId="2" borderId="3" xfId="0" applyFont="1" applyFill="1" applyBorder="1" applyAlignment="1">
      <alignment horizontal="center" vertical="center"/>
    </xf>
    <xf numFmtId="0" fontId="26" fillId="2" borderId="31" xfId="0" applyFont="1" applyFill="1" applyBorder="1" applyAlignment="1">
      <alignment horizontal="center" vertical="center"/>
    </xf>
    <xf numFmtId="0" fontId="26" fillId="2" borderId="32"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1" fillId="0" borderId="6" xfId="0" applyFont="1" applyBorder="1" applyAlignment="1">
      <alignment horizontal="left" vertical="center" wrapText="1"/>
    </xf>
    <xf numFmtId="0" fontId="1" fillId="0" borderId="10" xfId="0" applyFont="1" applyBorder="1" applyAlignment="1">
      <alignment horizontal="left" vertical="center" wrapText="1"/>
    </xf>
    <xf numFmtId="0" fontId="1" fillId="0" borderId="7" xfId="0" applyFont="1" applyBorder="1" applyAlignment="1">
      <alignment horizontal="left" vertical="center" wrapText="1"/>
    </xf>
    <xf numFmtId="0" fontId="26" fillId="0" borderId="0" xfId="0" applyFont="1" applyAlignment="1">
      <alignment horizontal="center" vertical="center" wrapText="1"/>
    </xf>
    <xf numFmtId="0" fontId="21" fillId="5" borderId="14" xfId="0" applyFont="1" applyFill="1" applyBorder="1" applyAlignment="1" applyProtection="1">
      <alignment horizontal="center" wrapText="1" readingOrder="1"/>
      <protection hidden="1"/>
    </xf>
    <xf numFmtId="0" fontId="21" fillId="5" borderId="0" xfId="0" applyFont="1" applyFill="1" applyBorder="1" applyAlignment="1" applyProtection="1">
      <alignment horizontal="center" wrapText="1" readingOrder="1"/>
      <protection hidden="1"/>
    </xf>
    <xf numFmtId="0" fontId="21" fillId="5" borderId="15" xfId="0" applyFont="1" applyFill="1" applyBorder="1" applyAlignment="1" applyProtection="1">
      <alignment horizontal="center" wrapText="1" readingOrder="1"/>
      <protection hidden="1"/>
    </xf>
    <xf numFmtId="0" fontId="21" fillId="5" borderId="16" xfId="0" applyFont="1" applyFill="1" applyBorder="1" applyAlignment="1" applyProtection="1">
      <alignment horizontal="center" wrapText="1" readingOrder="1"/>
      <protection hidden="1"/>
    </xf>
    <xf numFmtId="0" fontId="21" fillId="5" borderId="18" xfId="0" applyFont="1" applyFill="1" applyBorder="1" applyAlignment="1" applyProtection="1">
      <alignment horizontal="center" wrapText="1" readingOrder="1"/>
      <protection hidden="1"/>
    </xf>
    <xf numFmtId="0" fontId="21" fillId="5" borderId="17" xfId="0" applyFont="1" applyFill="1" applyBorder="1" applyAlignment="1" applyProtection="1">
      <alignment horizontal="center" wrapText="1" readingOrder="1"/>
      <protection hidden="1"/>
    </xf>
    <xf numFmtId="0" fontId="21" fillId="5" borderId="12" xfId="0" applyFont="1" applyFill="1" applyBorder="1" applyAlignment="1" applyProtection="1">
      <alignment horizontal="center" wrapText="1" readingOrder="1"/>
      <protection hidden="1"/>
    </xf>
    <xf numFmtId="0" fontId="21" fillId="5" borderId="19" xfId="0" applyFont="1" applyFill="1" applyBorder="1" applyAlignment="1" applyProtection="1">
      <alignment horizontal="center" wrapText="1" readingOrder="1"/>
      <protection hidden="1"/>
    </xf>
    <xf numFmtId="0" fontId="21" fillId="5" borderId="13" xfId="0" applyFont="1" applyFill="1" applyBorder="1" applyAlignment="1" applyProtection="1">
      <alignment horizontal="center" wrapText="1" readingOrder="1"/>
      <protection hidden="1"/>
    </xf>
    <xf numFmtId="0" fontId="21" fillId="13" borderId="14" xfId="0" applyFont="1" applyFill="1" applyBorder="1" applyAlignment="1" applyProtection="1">
      <alignment horizontal="center" wrapText="1" readingOrder="1"/>
      <protection hidden="1"/>
    </xf>
    <xf numFmtId="0" fontId="21" fillId="13" borderId="0" xfId="0" applyFont="1" applyFill="1" applyBorder="1" applyAlignment="1" applyProtection="1">
      <alignment horizontal="center" wrapText="1" readingOrder="1"/>
      <protection hidden="1"/>
    </xf>
    <xf numFmtId="0" fontId="21" fillId="13" borderId="15" xfId="0" applyFont="1" applyFill="1" applyBorder="1" applyAlignment="1" applyProtection="1">
      <alignment horizontal="center" wrapText="1" readingOrder="1"/>
      <protection hidden="1"/>
    </xf>
    <xf numFmtId="0" fontId="21" fillId="13" borderId="16" xfId="0" applyFont="1" applyFill="1" applyBorder="1" applyAlignment="1" applyProtection="1">
      <alignment horizontal="center" wrapText="1" readingOrder="1"/>
      <protection hidden="1"/>
    </xf>
    <xf numFmtId="0" fontId="21" fillId="13" borderId="18" xfId="0" applyFont="1" applyFill="1" applyBorder="1" applyAlignment="1" applyProtection="1">
      <alignment horizontal="center" wrapText="1" readingOrder="1"/>
      <protection hidden="1"/>
    </xf>
    <xf numFmtId="0" fontId="21" fillId="13" borderId="17" xfId="0" applyFont="1" applyFill="1" applyBorder="1" applyAlignment="1" applyProtection="1">
      <alignment horizontal="center" wrapText="1" readingOrder="1"/>
      <protection hidden="1"/>
    </xf>
    <xf numFmtId="0" fontId="21" fillId="13" borderId="12" xfId="0" applyFont="1" applyFill="1" applyBorder="1" applyAlignment="1" applyProtection="1">
      <alignment horizontal="center" wrapText="1" readingOrder="1"/>
      <protection hidden="1"/>
    </xf>
    <xf numFmtId="0" fontId="21" fillId="13" borderId="19" xfId="0" applyFont="1" applyFill="1" applyBorder="1" applyAlignment="1" applyProtection="1">
      <alignment horizontal="center" wrapText="1" readingOrder="1"/>
      <protection hidden="1"/>
    </xf>
    <xf numFmtId="0" fontId="21" fillId="13" borderId="13" xfId="0" applyFont="1" applyFill="1" applyBorder="1" applyAlignment="1" applyProtection="1">
      <alignment horizontal="center" wrapText="1" readingOrder="1"/>
      <protection hidden="1"/>
    </xf>
    <xf numFmtId="0" fontId="21" fillId="12" borderId="14" xfId="0" applyFont="1" applyFill="1" applyBorder="1" applyAlignment="1" applyProtection="1">
      <alignment horizontal="center" wrapText="1" readingOrder="1"/>
      <protection hidden="1"/>
    </xf>
    <xf numFmtId="0" fontId="21" fillId="12" borderId="0" xfId="0" applyFont="1" applyFill="1" applyBorder="1" applyAlignment="1" applyProtection="1">
      <alignment horizontal="center" wrapText="1" readingOrder="1"/>
      <protection hidden="1"/>
    </xf>
    <xf numFmtId="0" fontId="21" fillId="12" borderId="15" xfId="0" applyFont="1" applyFill="1" applyBorder="1" applyAlignment="1" applyProtection="1">
      <alignment horizontal="center" wrapText="1" readingOrder="1"/>
      <protection hidden="1"/>
    </xf>
    <xf numFmtId="0" fontId="21" fillId="12" borderId="16" xfId="0" applyFont="1" applyFill="1" applyBorder="1" applyAlignment="1" applyProtection="1">
      <alignment horizontal="center" wrapText="1" readingOrder="1"/>
      <protection hidden="1"/>
    </xf>
    <xf numFmtId="0" fontId="21" fillId="12" borderId="18" xfId="0" applyFont="1" applyFill="1" applyBorder="1" applyAlignment="1" applyProtection="1">
      <alignment horizontal="center" wrapText="1" readingOrder="1"/>
      <protection hidden="1"/>
    </xf>
    <xf numFmtId="0" fontId="21" fillId="12" borderId="17" xfId="0" applyFont="1" applyFill="1" applyBorder="1" applyAlignment="1" applyProtection="1">
      <alignment horizontal="center" wrapText="1" readingOrder="1"/>
      <protection hidden="1"/>
    </xf>
    <xf numFmtId="0" fontId="21" fillId="12" borderId="12" xfId="0" applyFont="1" applyFill="1" applyBorder="1" applyAlignment="1" applyProtection="1">
      <alignment horizontal="center" wrapText="1" readingOrder="1"/>
      <protection hidden="1"/>
    </xf>
    <xf numFmtId="0" fontId="21" fillId="12" borderId="19" xfId="0" applyFont="1" applyFill="1" applyBorder="1" applyAlignment="1" applyProtection="1">
      <alignment horizontal="center" wrapText="1" readingOrder="1"/>
      <protection hidden="1"/>
    </xf>
    <xf numFmtId="0" fontId="21" fillId="12" borderId="13" xfId="0" applyFont="1" applyFill="1" applyBorder="1" applyAlignment="1" applyProtection="1">
      <alignment horizontal="center" wrapText="1" readingOrder="1"/>
      <protection hidden="1"/>
    </xf>
    <xf numFmtId="0" fontId="21" fillId="11" borderId="14" xfId="0" applyFont="1" applyFill="1" applyBorder="1" applyAlignment="1" applyProtection="1">
      <alignment horizontal="center" vertical="center" wrapText="1" readingOrder="1"/>
      <protection hidden="1"/>
    </xf>
    <xf numFmtId="0" fontId="21" fillId="11" borderId="0" xfId="0" applyFont="1" applyFill="1" applyBorder="1" applyAlignment="1" applyProtection="1">
      <alignment horizontal="center" vertical="center" wrapText="1" readingOrder="1"/>
      <protection hidden="1"/>
    </xf>
    <xf numFmtId="0" fontId="21" fillId="11" borderId="0" xfId="0" applyFont="1" applyFill="1" applyAlignment="1" applyProtection="1">
      <alignment horizontal="center" vertical="center" wrapText="1" readingOrder="1"/>
      <protection hidden="1"/>
    </xf>
    <xf numFmtId="0" fontId="21" fillId="11" borderId="15" xfId="0" applyFont="1" applyFill="1" applyBorder="1" applyAlignment="1" applyProtection="1">
      <alignment horizontal="center" vertical="center" wrapText="1" readingOrder="1"/>
      <protection hidden="1"/>
    </xf>
    <xf numFmtId="0" fontId="21" fillId="11" borderId="16" xfId="0" applyFont="1" applyFill="1" applyBorder="1" applyAlignment="1" applyProtection="1">
      <alignment horizontal="center" vertical="center" wrapText="1" readingOrder="1"/>
      <protection hidden="1"/>
    </xf>
    <xf numFmtId="0" fontId="21" fillId="11" borderId="18" xfId="0" applyFont="1" applyFill="1" applyBorder="1" applyAlignment="1" applyProtection="1">
      <alignment horizontal="center" vertical="center" wrapText="1" readingOrder="1"/>
      <protection hidden="1"/>
    </xf>
    <xf numFmtId="0" fontId="21" fillId="11" borderId="17" xfId="0" applyFont="1" applyFill="1" applyBorder="1" applyAlignment="1" applyProtection="1">
      <alignment horizontal="center" vertical="center" wrapText="1" readingOrder="1"/>
      <protection hidden="1"/>
    </xf>
    <xf numFmtId="0" fontId="21" fillId="11" borderId="12" xfId="0" applyFont="1" applyFill="1" applyBorder="1" applyAlignment="1" applyProtection="1">
      <alignment horizontal="center" vertical="center" wrapText="1" readingOrder="1"/>
      <protection hidden="1"/>
    </xf>
    <xf numFmtId="0" fontId="21" fillId="11" borderId="19" xfId="0" applyFont="1" applyFill="1" applyBorder="1" applyAlignment="1" applyProtection="1">
      <alignment horizontal="center" vertical="center" wrapText="1" readingOrder="1"/>
      <protection hidden="1"/>
    </xf>
    <xf numFmtId="0" fontId="21" fillId="11" borderId="13" xfId="0" applyFont="1" applyFill="1" applyBorder="1" applyAlignment="1" applyProtection="1">
      <alignment horizontal="center" vertical="center" wrapText="1" readingOrder="1"/>
      <protection hidden="1"/>
    </xf>
    <xf numFmtId="0" fontId="19" fillId="10" borderId="0" xfId="0" applyFont="1" applyFill="1" applyAlignment="1">
      <alignment horizontal="center" vertical="center" wrapText="1" readingOrder="1"/>
    </xf>
    <xf numFmtId="0" fontId="18" fillId="0" borderId="12" xfId="0" applyFont="1" applyBorder="1" applyAlignment="1">
      <alignment horizontal="center" vertical="center" wrapText="1"/>
    </xf>
    <xf numFmtId="0" fontId="18" fillId="0" borderId="19"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0" xfId="0" applyFont="1" applyAlignment="1">
      <alignment horizontal="center" vertical="center"/>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0" xfId="0" applyFont="1" applyBorder="1" applyAlignment="1">
      <alignment horizontal="center" vertical="center"/>
    </xf>
    <xf numFmtId="0" fontId="18" fillId="0" borderId="19" xfId="0" applyFont="1" applyBorder="1" applyAlignment="1">
      <alignment horizontal="center" vertical="center" wrapText="1"/>
    </xf>
    <xf numFmtId="0" fontId="19" fillId="10" borderId="0" xfId="0" applyFont="1" applyFill="1" applyAlignment="1">
      <alignment horizontal="center" vertical="center" textRotation="90" wrapText="1" readingOrder="1"/>
    </xf>
    <xf numFmtId="0" fontId="19" fillId="10" borderId="15" xfId="0" applyFont="1" applyFill="1" applyBorder="1" applyAlignment="1">
      <alignment horizontal="center" vertical="center" textRotation="90" wrapText="1" readingOrder="1"/>
    </xf>
    <xf numFmtId="0" fontId="22" fillId="12" borderId="20" xfId="0" applyFont="1" applyFill="1" applyBorder="1" applyAlignment="1">
      <alignment horizontal="center" vertical="center" wrapText="1" readingOrder="1"/>
    </xf>
    <xf numFmtId="0" fontId="22" fillId="12" borderId="21" xfId="0" applyFont="1" applyFill="1" applyBorder="1" applyAlignment="1">
      <alignment horizontal="center" vertical="center" wrapText="1" readingOrder="1"/>
    </xf>
    <xf numFmtId="0" fontId="22" fillId="12" borderId="22" xfId="0" applyFont="1" applyFill="1" applyBorder="1" applyAlignment="1">
      <alignment horizontal="center" vertical="center" wrapText="1" readingOrder="1"/>
    </xf>
    <xf numFmtId="0" fontId="22" fillId="12" borderId="23" xfId="0" applyFont="1" applyFill="1" applyBorder="1" applyAlignment="1">
      <alignment horizontal="center" vertical="center" wrapText="1" readingOrder="1"/>
    </xf>
    <xf numFmtId="0" fontId="22" fillId="12" borderId="0" xfId="0" applyFont="1" applyFill="1" applyBorder="1" applyAlignment="1">
      <alignment horizontal="center" vertical="center" wrapText="1" readingOrder="1"/>
    </xf>
    <xf numFmtId="0" fontId="22" fillId="12" borderId="24" xfId="0" applyFont="1" applyFill="1" applyBorder="1" applyAlignment="1">
      <alignment horizontal="center" vertical="center" wrapText="1" readingOrder="1"/>
    </xf>
    <xf numFmtId="0" fontId="22" fillId="12" borderId="25" xfId="0" applyFont="1" applyFill="1" applyBorder="1" applyAlignment="1">
      <alignment horizontal="center" vertical="center" wrapText="1" readingOrder="1"/>
    </xf>
    <xf numFmtId="0" fontId="22" fillId="12" borderId="26" xfId="0" applyFont="1" applyFill="1" applyBorder="1" applyAlignment="1">
      <alignment horizontal="center" vertical="center" wrapText="1" readingOrder="1"/>
    </xf>
    <xf numFmtId="0" fontId="22" fillId="12" borderId="27" xfId="0" applyFont="1" applyFill="1" applyBorder="1" applyAlignment="1">
      <alignment horizontal="center" vertical="center" wrapText="1" readingOrder="1"/>
    </xf>
    <xf numFmtId="0" fontId="22" fillId="11" borderId="20" xfId="0" applyFont="1" applyFill="1" applyBorder="1" applyAlignment="1">
      <alignment horizontal="center" vertical="center" wrapText="1" readingOrder="1"/>
    </xf>
    <xf numFmtId="0" fontId="22" fillId="11" borderId="21" xfId="0" applyFont="1" applyFill="1" applyBorder="1" applyAlignment="1">
      <alignment horizontal="center" vertical="center" wrapText="1" readingOrder="1"/>
    </xf>
    <xf numFmtId="0" fontId="22" fillId="11" borderId="22" xfId="0" applyFont="1" applyFill="1" applyBorder="1" applyAlignment="1">
      <alignment horizontal="center" vertical="center" wrapText="1" readingOrder="1"/>
    </xf>
    <xf numFmtId="0" fontId="22" fillId="11" borderId="23" xfId="0" applyFont="1" applyFill="1" applyBorder="1" applyAlignment="1">
      <alignment horizontal="center" vertical="center" wrapText="1" readingOrder="1"/>
    </xf>
    <xf numFmtId="0" fontId="22" fillId="11" borderId="0" xfId="0" applyFont="1" applyFill="1" applyBorder="1" applyAlignment="1">
      <alignment horizontal="center" vertical="center" wrapText="1" readingOrder="1"/>
    </xf>
    <xf numFmtId="0" fontId="22" fillId="11" borderId="24" xfId="0" applyFont="1" applyFill="1" applyBorder="1" applyAlignment="1">
      <alignment horizontal="center" vertical="center" wrapText="1" readingOrder="1"/>
    </xf>
    <xf numFmtId="0" fontId="22" fillId="11" borderId="25" xfId="0" applyFont="1" applyFill="1" applyBorder="1" applyAlignment="1">
      <alignment horizontal="center" vertical="center" wrapText="1" readingOrder="1"/>
    </xf>
    <xf numFmtId="0" fontId="22" fillId="11" borderId="26" xfId="0" applyFont="1" applyFill="1" applyBorder="1" applyAlignment="1">
      <alignment horizontal="center" vertical="center" wrapText="1" readingOrder="1"/>
    </xf>
    <xf numFmtId="0" fontId="22" fillId="11" borderId="27" xfId="0" applyFont="1" applyFill="1" applyBorder="1" applyAlignment="1">
      <alignment horizontal="center" vertical="center" wrapText="1" readingOrder="1"/>
    </xf>
    <xf numFmtId="0" fontId="22" fillId="13" borderId="20" xfId="0" applyFont="1" applyFill="1" applyBorder="1" applyAlignment="1">
      <alignment horizontal="center" vertical="center" wrapText="1" readingOrder="1"/>
    </xf>
    <xf numFmtId="0" fontId="22" fillId="13" borderId="21" xfId="0" applyFont="1" applyFill="1" applyBorder="1" applyAlignment="1">
      <alignment horizontal="center" vertical="center" wrapText="1" readingOrder="1"/>
    </xf>
    <xf numFmtId="0" fontId="22" fillId="13" borderId="22" xfId="0" applyFont="1" applyFill="1" applyBorder="1" applyAlignment="1">
      <alignment horizontal="center" vertical="center" wrapText="1" readingOrder="1"/>
    </xf>
    <xf numFmtId="0" fontId="22" fillId="13" borderId="23" xfId="0" applyFont="1" applyFill="1" applyBorder="1" applyAlignment="1">
      <alignment horizontal="center" vertical="center" wrapText="1" readingOrder="1"/>
    </xf>
    <xf numFmtId="0" fontId="22" fillId="13" borderId="0" xfId="0" applyFont="1" applyFill="1" applyBorder="1" applyAlignment="1">
      <alignment horizontal="center" vertical="center" wrapText="1" readingOrder="1"/>
    </xf>
    <xf numFmtId="0" fontId="22" fillId="13" borderId="24" xfId="0" applyFont="1" applyFill="1" applyBorder="1" applyAlignment="1">
      <alignment horizontal="center" vertical="center" wrapText="1" readingOrder="1"/>
    </xf>
    <xf numFmtId="0" fontId="22" fillId="13" borderId="25" xfId="0" applyFont="1" applyFill="1" applyBorder="1" applyAlignment="1">
      <alignment horizontal="center" vertical="center" wrapText="1" readingOrder="1"/>
    </xf>
    <xf numFmtId="0" fontId="22" fillId="13" borderId="26" xfId="0" applyFont="1" applyFill="1" applyBorder="1" applyAlignment="1">
      <alignment horizontal="center" vertical="center" wrapText="1" readingOrder="1"/>
    </xf>
    <xf numFmtId="0" fontId="22" fillId="13" borderId="27" xfId="0" applyFont="1" applyFill="1" applyBorder="1" applyAlignment="1">
      <alignment horizontal="center" vertical="center" wrapText="1" readingOrder="1"/>
    </xf>
    <xf numFmtId="0" fontId="22" fillId="5" borderId="20" xfId="0" applyFont="1" applyFill="1" applyBorder="1" applyAlignment="1">
      <alignment horizontal="center" vertical="center" wrapText="1" readingOrder="1"/>
    </xf>
    <xf numFmtId="0" fontId="22" fillId="5" borderId="21" xfId="0" applyFont="1" applyFill="1" applyBorder="1" applyAlignment="1">
      <alignment horizontal="center" vertical="center" wrapText="1" readingOrder="1"/>
    </xf>
    <xf numFmtId="0" fontId="22" fillId="5" borderId="22" xfId="0" applyFont="1" applyFill="1" applyBorder="1" applyAlignment="1">
      <alignment horizontal="center" vertical="center" wrapText="1" readingOrder="1"/>
    </xf>
    <xf numFmtId="0" fontId="22" fillId="5" borderId="23" xfId="0" applyFont="1" applyFill="1" applyBorder="1" applyAlignment="1">
      <alignment horizontal="center" vertical="center" wrapText="1" readingOrder="1"/>
    </xf>
    <xf numFmtId="0" fontId="22" fillId="5" borderId="0" xfId="0" applyFont="1" applyFill="1" applyBorder="1" applyAlignment="1">
      <alignment horizontal="center" vertical="center" wrapText="1" readingOrder="1"/>
    </xf>
    <xf numFmtId="0" fontId="22" fillId="5" borderId="24" xfId="0" applyFont="1" applyFill="1" applyBorder="1" applyAlignment="1">
      <alignment horizontal="center" vertical="center" wrapText="1" readingOrder="1"/>
    </xf>
    <xf numFmtId="0" fontId="22" fillId="5" borderId="25" xfId="0" applyFont="1" applyFill="1" applyBorder="1" applyAlignment="1">
      <alignment horizontal="center" vertical="center" wrapText="1" readingOrder="1"/>
    </xf>
    <xf numFmtId="0" fontId="22" fillId="5" borderId="26" xfId="0" applyFont="1" applyFill="1" applyBorder="1" applyAlignment="1">
      <alignment horizontal="center" vertical="center" wrapText="1" readingOrder="1"/>
    </xf>
    <xf numFmtId="0" fontId="22" fillId="5" borderId="27" xfId="0" applyFont="1" applyFill="1" applyBorder="1" applyAlignment="1">
      <alignment horizontal="center" vertical="center" wrapText="1" readingOrder="1"/>
    </xf>
    <xf numFmtId="0" fontId="44" fillId="0" borderId="12" xfId="0" applyFont="1" applyBorder="1" applyAlignment="1">
      <alignment horizontal="center" vertical="center" wrapText="1"/>
    </xf>
    <xf numFmtId="0" fontId="44" fillId="0" borderId="19" xfId="0" applyFont="1" applyBorder="1" applyAlignment="1">
      <alignment horizontal="center" vertical="center"/>
    </xf>
    <xf numFmtId="0" fontId="44" fillId="0" borderId="13" xfId="0" applyFont="1" applyBorder="1" applyAlignment="1">
      <alignment horizontal="center" vertical="center"/>
    </xf>
    <xf numFmtId="0" fontId="44" fillId="0" borderId="14" xfId="0" applyFont="1" applyBorder="1" applyAlignment="1">
      <alignment horizontal="center" vertical="center"/>
    </xf>
    <xf numFmtId="0" fontId="44" fillId="0" borderId="0" xfId="0" applyFont="1" applyAlignment="1">
      <alignment horizontal="center" vertical="center"/>
    </xf>
    <xf numFmtId="0" fontId="44" fillId="0" borderId="15" xfId="0" applyFont="1" applyBorder="1" applyAlignment="1">
      <alignment horizontal="center" vertical="center"/>
    </xf>
    <xf numFmtId="0" fontId="44" fillId="0" borderId="16" xfId="0" applyFont="1" applyBorder="1" applyAlignment="1">
      <alignment horizontal="center" vertical="center"/>
    </xf>
    <xf numFmtId="0" fontId="44" fillId="0" borderId="18" xfId="0" applyFont="1" applyBorder="1" applyAlignment="1">
      <alignment horizontal="center" vertical="center"/>
    </xf>
    <xf numFmtId="0" fontId="44" fillId="0" borderId="17" xfId="0" applyFont="1" applyBorder="1" applyAlignment="1">
      <alignment horizontal="center" vertical="center"/>
    </xf>
    <xf numFmtId="0" fontId="44" fillId="0" borderId="19" xfId="0" applyFont="1" applyBorder="1" applyAlignment="1">
      <alignment horizontal="center" vertical="center" wrapText="1"/>
    </xf>
    <xf numFmtId="0" fontId="43" fillId="11" borderId="20" xfId="0" applyFont="1" applyFill="1" applyBorder="1" applyAlignment="1">
      <alignment horizontal="center" vertical="center" wrapText="1" readingOrder="1"/>
    </xf>
    <xf numFmtId="0" fontId="43" fillId="11" borderId="21" xfId="0" applyFont="1" applyFill="1" applyBorder="1" applyAlignment="1">
      <alignment horizontal="center" vertical="center" wrapText="1" readingOrder="1"/>
    </xf>
    <xf numFmtId="0" fontId="43" fillId="11" borderId="22" xfId="0" applyFont="1" applyFill="1" applyBorder="1" applyAlignment="1">
      <alignment horizontal="center" vertical="center" wrapText="1" readingOrder="1"/>
    </xf>
    <xf numFmtId="0" fontId="43" fillId="11" borderId="23" xfId="0" applyFont="1" applyFill="1" applyBorder="1" applyAlignment="1">
      <alignment horizontal="center" vertical="center" wrapText="1" readingOrder="1"/>
    </xf>
    <xf numFmtId="0" fontId="43" fillId="11" borderId="0" xfId="0" applyFont="1" applyFill="1" applyBorder="1" applyAlignment="1">
      <alignment horizontal="center" vertical="center" wrapText="1" readingOrder="1"/>
    </xf>
    <xf numFmtId="0" fontId="43" fillId="11" borderId="24" xfId="0" applyFont="1" applyFill="1" applyBorder="1" applyAlignment="1">
      <alignment horizontal="center" vertical="center" wrapText="1" readingOrder="1"/>
    </xf>
    <xf numFmtId="0" fontId="43" fillId="11" borderId="25" xfId="0" applyFont="1" applyFill="1" applyBorder="1" applyAlignment="1">
      <alignment horizontal="center" vertical="center" wrapText="1" readingOrder="1"/>
    </xf>
    <xf numFmtId="0" fontId="43" fillId="11" borderId="26" xfId="0" applyFont="1" applyFill="1" applyBorder="1" applyAlignment="1">
      <alignment horizontal="center" vertical="center" wrapText="1" readingOrder="1"/>
    </xf>
    <xf numFmtId="0" fontId="43" fillId="11" borderId="27" xfId="0" applyFont="1" applyFill="1" applyBorder="1" applyAlignment="1">
      <alignment horizontal="center" vertical="center" wrapText="1" readingOrder="1"/>
    </xf>
    <xf numFmtId="0" fontId="44" fillId="0" borderId="14" xfId="0" applyFont="1" applyBorder="1" applyAlignment="1">
      <alignment horizontal="center" vertical="center" wrapText="1"/>
    </xf>
    <xf numFmtId="0" fontId="44" fillId="0" borderId="0" xfId="0" applyFont="1" applyBorder="1" applyAlignment="1">
      <alignment horizontal="center" vertical="center"/>
    </xf>
    <xf numFmtId="0" fontId="43" fillId="12" borderId="20" xfId="0" applyFont="1" applyFill="1" applyBorder="1" applyAlignment="1">
      <alignment horizontal="center" vertical="center" wrapText="1" readingOrder="1"/>
    </xf>
    <xf numFmtId="0" fontId="43" fillId="12" borderId="21" xfId="0" applyFont="1" applyFill="1" applyBorder="1" applyAlignment="1">
      <alignment horizontal="center" vertical="center" wrapText="1" readingOrder="1"/>
    </xf>
    <xf numFmtId="0" fontId="43" fillId="12" borderId="22" xfId="0" applyFont="1" applyFill="1" applyBorder="1" applyAlignment="1">
      <alignment horizontal="center" vertical="center" wrapText="1" readingOrder="1"/>
    </xf>
    <xf numFmtId="0" fontId="43" fillId="12" borderId="23" xfId="0" applyFont="1" applyFill="1" applyBorder="1" applyAlignment="1">
      <alignment horizontal="center" vertical="center" wrapText="1" readingOrder="1"/>
    </xf>
    <xf numFmtId="0" fontId="43" fillId="12" borderId="0" xfId="0" applyFont="1" applyFill="1" applyBorder="1" applyAlignment="1">
      <alignment horizontal="center" vertical="center" wrapText="1" readingOrder="1"/>
    </xf>
    <xf numFmtId="0" fontId="43" fillId="12" borderId="24" xfId="0" applyFont="1" applyFill="1" applyBorder="1" applyAlignment="1">
      <alignment horizontal="center" vertical="center" wrapText="1" readingOrder="1"/>
    </xf>
    <xf numFmtId="0" fontId="43" fillId="12" borderId="25" xfId="0" applyFont="1" applyFill="1" applyBorder="1" applyAlignment="1">
      <alignment horizontal="center" vertical="center" wrapText="1" readingOrder="1"/>
    </xf>
    <xf numFmtId="0" fontId="43" fillId="12" borderId="26" xfId="0" applyFont="1" applyFill="1" applyBorder="1" applyAlignment="1">
      <alignment horizontal="center" vertical="center" wrapText="1" readingOrder="1"/>
    </xf>
    <xf numFmtId="0" fontId="43" fillId="12" borderId="27" xfId="0" applyFont="1" applyFill="1" applyBorder="1" applyAlignment="1">
      <alignment horizontal="center" vertical="center" wrapText="1" readingOrder="1"/>
    </xf>
    <xf numFmtId="0" fontId="42" fillId="0" borderId="0" xfId="0" applyFont="1" applyAlignment="1">
      <alignment horizontal="center" vertical="center" wrapText="1"/>
    </xf>
    <xf numFmtId="0" fontId="23" fillId="0" borderId="0" xfId="0" applyFont="1" applyAlignment="1">
      <alignment horizontal="center" vertical="center" wrapText="1"/>
    </xf>
    <xf numFmtId="0" fontId="43" fillId="5" borderId="20" xfId="0" applyFont="1" applyFill="1" applyBorder="1" applyAlignment="1">
      <alignment horizontal="center" vertical="center" wrapText="1" readingOrder="1"/>
    </xf>
    <xf numFmtId="0" fontId="43" fillId="5" borderId="21" xfId="0" applyFont="1" applyFill="1" applyBorder="1" applyAlignment="1">
      <alignment horizontal="center" vertical="center" wrapText="1" readingOrder="1"/>
    </xf>
    <xf numFmtId="0" fontId="43" fillId="5" borderId="22" xfId="0" applyFont="1" applyFill="1" applyBorder="1" applyAlignment="1">
      <alignment horizontal="center" vertical="center" wrapText="1" readingOrder="1"/>
    </xf>
    <xf numFmtId="0" fontId="43" fillId="5" borderId="23" xfId="0" applyFont="1" applyFill="1" applyBorder="1" applyAlignment="1">
      <alignment horizontal="center" vertical="center" wrapText="1" readingOrder="1"/>
    </xf>
    <xf numFmtId="0" fontId="43" fillId="5" borderId="0" xfId="0" applyFont="1" applyFill="1" applyBorder="1" applyAlignment="1">
      <alignment horizontal="center" vertical="center" wrapText="1" readingOrder="1"/>
    </xf>
    <xf numFmtId="0" fontId="43" fillId="5" borderId="24" xfId="0" applyFont="1" applyFill="1" applyBorder="1" applyAlignment="1">
      <alignment horizontal="center" vertical="center" wrapText="1" readingOrder="1"/>
    </xf>
    <xf numFmtId="0" fontId="43" fillId="5" borderId="25" xfId="0" applyFont="1" applyFill="1" applyBorder="1" applyAlignment="1">
      <alignment horizontal="center" vertical="center" wrapText="1" readingOrder="1"/>
    </xf>
    <xf numFmtId="0" fontId="43" fillId="5" borderId="26" xfId="0" applyFont="1" applyFill="1" applyBorder="1" applyAlignment="1">
      <alignment horizontal="center" vertical="center" wrapText="1" readingOrder="1"/>
    </xf>
    <xf numFmtId="0" fontId="43" fillId="5" borderId="27" xfId="0" applyFont="1" applyFill="1" applyBorder="1" applyAlignment="1">
      <alignment horizontal="center" vertical="center" wrapText="1" readingOrder="1"/>
    </xf>
    <xf numFmtId="0" fontId="43" fillId="13" borderId="20" xfId="0" applyFont="1" applyFill="1" applyBorder="1" applyAlignment="1">
      <alignment horizontal="center" vertical="center" wrapText="1" readingOrder="1"/>
    </xf>
    <xf numFmtId="0" fontId="43" fillId="13" borderId="21" xfId="0" applyFont="1" applyFill="1" applyBorder="1" applyAlignment="1">
      <alignment horizontal="center" vertical="center" wrapText="1" readingOrder="1"/>
    </xf>
    <xf numFmtId="0" fontId="43" fillId="13" borderId="22" xfId="0" applyFont="1" applyFill="1" applyBorder="1" applyAlignment="1">
      <alignment horizontal="center" vertical="center" wrapText="1" readingOrder="1"/>
    </xf>
    <xf numFmtId="0" fontId="43" fillId="13" borderId="23" xfId="0" applyFont="1" applyFill="1" applyBorder="1" applyAlignment="1">
      <alignment horizontal="center" vertical="center" wrapText="1" readingOrder="1"/>
    </xf>
    <xf numFmtId="0" fontId="43" fillId="13" borderId="0" xfId="0" applyFont="1" applyFill="1" applyBorder="1" applyAlignment="1">
      <alignment horizontal="center" vertical="center" wrapText="1" readingOrder="1"/>
    </xf>
    <xf numFmtId="0" fontId="43" fillId="13" borderId="24" xfId="0" applyFont="1" applyFill="1" applyBorder="1" applyAlignment="1">
      <alignment horizontal="center" vertical="center" wrapText="1" readingOrder="1"/>
    </xf>
    <xf numFmtId="0" fontId="43" fillId="13" borderId="25" xfId="0" applyFont="1" applyFill="1" applyBorder="1" applyAlignment="1">
      <alignment horizontal="center" vertical="center" wrapText="1" readingOrder="1"/>
    </xf>
    <xf numFmtId="0" fontId="43" fillId="13" borderId="26" xfId="0" applyFont="1" applyFill="1" applyBorder="1" applyAlignment="1">
      <alignment horizontal="center" vertical="center" wrapText="1" readingOrder="1"/>
    </xf>
    <xf numFmtId="0" fontId="43" fillId="13" borderId="27" xfId="0" applyFont="1" applyFill="1" applyBorder="1" applyAlignment="1">
      <alignment horizontal="center" vertical="center" wrapText="1" readingOrder="1"/>
    </xf>
    <xf numFmtId="0" fontId="25" fillId="0" borderId="0" xfId="0" applyFont="1" applyAlignment="1">
      <alignment horizontal="center" vertical="center"/>
    </xf>
    <xf numFmtId="0" fontId="46" fillId="0" borderId="0" xfId="0" applyFont="1" applyAlignment="1">
      <alignment horizontal="center" vertical="center"/>
    </xf>
    <xf numFmtId="0" fontId="41" fillId="15" borderId="35" xfId="0" applyFont="1" applyFill="1" applyBorder="1" applyAlignment="1">
      <alignment horizontal="center" vertical="center" wrapText="1" readingOrder="1"/>
    </xf>
    <xf numFmtId="0" fontId="41" fillId="15" borderId="36" xfId="0" applyFont="1" applyFill="1" applyBorder="1" applyAlignment="1">
      <alignment horizontal="center" vertical="center" wrapText="1" readingOrder="1"/>
    </xf>
    <xf numFmtId="0" fontId="41" fillId="15" borderId="47" xfId="0" applyFont="1" applyFill="1" applyBorder="1" applyAlignment="1">
      <alignment horizontal="center" vertical="center" wrapText="1" readingOrder="1"/>
    </xf>
    <xf numFmtId="0" fontId="36" fillId="3" borderId="0" xfId="0" applyFont="1" applyFill="1" applyBorder="1" applyAlignment="1">
      <alignment horizontal="justify" vertical="center" wrapText="1"/>
    </xf>
    <xf numFmtId="0" fontId="38" fillId="15" borderId="44" xfId="0" applyFont="1" applyFill="1" applyBorder="1" applyAlignment="1">
      <alignment horizontal="center" vertical="center" wrapText="1" readingOrder="1"/>
    </xf>
    <xf numFmtId="0" fontId="38" fillId="15" borderId="45" xfId="0" applyFont="1" applyFill="1" applyBorder="1" applyAlignment="1">
      <alignment horizontal="center" vertical="center" wrapText="1" readingOrder="1"/>
    </xf>
    <xf numFmtId="0" fontId="38" fillId="3" borderId="42" xfId="0" applyFont="1" applyFill="1" applyBorder="1" applyAlignment="1">
      <alignment horizontal="center" vertical="center" wrapText="1" readingOrder="1"/>
    </xf>
    <xf numFmtId="0" fontId="38" fillId="3" borderId="37" xfId="0" applyFont="1" applyFill="1" applyBorder="1" applyAlignment="1">
      <alignment horizontal="center" vertical="center" wrapText="1" readingOrder="1"/>
    </xf>
    <xf numFmtId="0" fontId="38" fillId="3" borderId="34" xfId="0" applyFont="1" applyFill="1" applyBorder="1" applyAlignment="1">
      <alignment horizontal="center" vertical="center" wrapText="1" readingOrder="1"/>
    </xf>
    <xf numFmtId="0" fontId="38" fillId="3" borderId="33" xfId="0" applyFont="1" applyFill="1" applyBorder="1" applyAlignment="1">
      <alignment horizontal="center" vertical="center" wrapText="1" readingOrder="1"/>
    </xf>
    <xf numFmtId="0" fontId="38" fillId="3" borderId="39" xfId="0" applyFont="1" applyFill="1" applyBorder="1" applyAlignment="1">
      <alignment horizontal="center" vertical="center" wrapText="1" readingOrder="1"/>
    </xf>
    <xf numFmtId="0" fontId="38" fillId="3" borderId="40" xfId="0" applyFont="1" applyFill="1" applyBorder="1" applyAlignment="1">
      <alignment horizontal="center" vertical="center" wrapText="1" readingOrder="1"/>
    </xf>
  </cellXfs>
  <cellStyles count="5">
    <cellStyle name="Normal" xfId="0" builtinId="0"/>
    <cellStyle name="Normal - Style1 2" xfId="2"/>
    <cellStyle name="Normal 2" xfId="4"/>
    <cellStyle name="Normal 2 2" xfId="3"/>
    <cellStyle name="Porcentaje" xfId="1" builtinId="5"/>
  </cellStyles>
  <dxfs count="235">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font>
        <color rgb="FF9C0006"/>
      </font>
      <fill>
        <patternFill>
          <bgColor rgb="FFFFC7CE"/>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ill>
        <patternFill>
          <bgColor rgb="FF92D050"/>
        </patternFill>
      </fill>
    </dxf>
    <dxf>
      <fill>
        <patternFill>
          <bgColor rgb="FFFFFF00"/>
        </patternFill>
      </fill>
    </dxf>
    <dxf>
      <fill>
        <patternFill>
          <bgColor theme="9" tint="-0.24994659260841701"/>
        </patternFill>
      </fill>
    </dxf>
    <dxf>
      <fill>
        <patternFill>
          <bgColor rgb="FFC0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
      <font>
        <color auto="1"/>
      </font>
      <fill>
        <patternFill>
          <bgColor rgb="FF92D050"/>
        </patternFill>
      </fill>
    </dxf>
    <dxf>
      <fill>
        <patternFill>
          <bgColor rgb="FF00B050"/>
        </patternFill>
      </fill>
    </dxf>
    <dxf>
      <fill>
        <patternFill>
          <bgColor rgb="FFFFFF66"/>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FFCC00"/>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eetMetadata" Target="metadata.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ndres Marin" refreshedDate="44186.276661689815" createdVersion="6" refreshedVersion="6" minRefreshableVersion="3" recordCount="10">
  <cacheSource type="worksheet">
    <worksheetSource name="Tabla1"/>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09:E221"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id="1" name="Tabla1" displayName="Tabla1" ref="B209:C219" totalsRowShown="0" headerRowDxfId="3" dataDxfId="2">
  <autoFilter ref="B209:C219"/>
  <tableColumns count="2">
    <tableColumn id="1" name="Criterios" dataDxfId="1"/>
    <tableColumn id="2" name="Subcriteri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5"/>
  <sheetViews>
    <sheetView topLeftCell="A32" zoomScale="110" zoomScaleNormal="110" workbookViewId="0">
      <selection activeCell="E37" sqref="E37:F37"/>
    </sheetView>
  </sheetViews>
  <sheetFormatPr baseColWidth="10" defaultRowHeight="15" x14ac:dyDescent="0.25"/>
  <cols>
    <col min="1" max="1" width="2.85546875" style="84" customWidth="1"/>
    <col min="2" max="3" width="24.7109375" style="84" customWidth="1"/>
    <col min="4" max="4" width="16" style="84" customWidth="1"/>
    <col min="5" max="5" width="24.7109375" style="84" customWidth="1"/>
    <col min="6" max="6" width="27.7109375" style="84" customWidth="1"/>
    <col min="7" max="8" width="24.7109375" style="84" customWidth="1"/>
    <col min="9" max="16384" width="11.42578125" style="84"/>
  </cols>
  <sheetData>
    <row r="1" spans="2:8" ht="15.75" thickBot="1" x14ac:dyDescent="0.3"/>
    <row r="2" spans="2:8" ht="18" x14ac:dyDescent="0.25">
      <c r="B2" s="140" t="s">
        <v>166</v>
      </c>
      <c r="C2" s="141"/>
      <c r="D2" s="141"/>
      <c r="E2" s="141"/>
      <c r="F2" s="141"/>
      <c r="G2" s="141"/>
      <c r="H2" s="142"/>
    </row>
    <row r="3" spans="2:8" x14ac:dyDescent="0.25">
      <c r="B3" s="85"/>
      <c r="C3" s="86"/>
      <c r="D3" s="86"/>
      <c r="E3" s="86"/>
      <c r="F3" s="86"/>
      <c r="G3" s="86"/>
      <c r="H3" s="87"/>
    </row>
    <row r="4" spans="2:8" ht="63" customHeight="1" x14ac:dyDescent="0.25">
      <c r="B4" s="143" t="s">
        <v>209</v>
      </c>
      <c r="C4" s="144"/>
      <c r="D4" s="144"/>
      <c r="E4" s="144"/>
      <c r="F4" s="144"/>
      <c r="G4" s="144"/>
      <c r="H4" s="145"/>
    </row>
    <row r="5" spans="2:8" ht="63" customHeight="1" x14ac:dyDescent="0.25">
      <c r="B5" s="146"/>
      <c r="C5" s="147"/>
      <c r="D5" s="147"/>
      <c r="E5" s="147"/>
      <c r="F5" s="147"/>
      <c r="G5" s="147"/>
      <c r="H5" s="148"/>
    </row>
    <row r="6" spans="2:8" ht="16.5" x14ac:dyDescent="0.25">
      <c r="B6" s="149" t="s">
        <v>164</v>
      </c>
      <c r="C6" s="150"/>
      <c r="D6" s="150"/>
      <c r="E6" s="150"/>
      <c r="F6" s="150"/>
      <c r="G6" s="150"/>
      <c r="H6" s="151"/>
    </row>
    <row r="7" spans="2:8" ht="95.25" customHeight="1" x14ac:dyDescent="0.25">
      <c r="B7" s="159" t="s">
        <v>169</v>
      </c>
      <c r="C7" s="160"/>
      <c r="D7" s="160"/>
      <c r="E7" s="160"/>
      <c r="F7" s="160"/>
      <c r="G7" s="160"/>
      <c r="H7" s="161"/>
    </row>
    <row r="8" spans="2:8" ht="16.5" x14ac:dyDescent="0.25">
      <c r="B8" s="122"/>
      <c r="C8" s="123"/>
      <c r="D8" s="123"/>
      <c r="E8" s="123"/>
      <c r="F8" s="123"/>
      <c r="G8" s="123"/>
      <c r="H8" s="124"/>
    </row>
    <row r="9" spans="2:8" ht="16.5" customHeight="1" x14ac:dyDescent="0.25">
      <c r="B9" s="152" t="s">
        <v>202</v>
      </c>
      <c r="C9" s="153"/>
      <c r="D9" s="153"/>
      <c r="E9" s="153"/>
      <c r="F9" s="153"/>
      <c r="G9" s="153"/>
      <c r="H9" s="154"/>
    </row>
    <row r="10" spans="2:8" ht="44.25" customHeight="1" x14ac:dyDescent="0.25">
      <c r="B10" s="152"/>
      <c r="C10" s="153"/>
      <c r="D10" s="153"/>
      <c r="E10" s="153"/>
      <c r="F10" s="153"/>
      <c r="G10" s="153"/>
      <c r="H10" s="154"/>
    </row>
    <row r="11" spans="2:8" ht="15.75" thickBot="1" x14ac:dyDescent="0.3">
      <c r="B11" s="110"/>
      <c r="C11" s="113"/>
      <c r="D11" s="118"/>
      <c r="E11" s="119"/>
      <c r="F11" s="119"/>
      <c r="G11" s="120"/>
      <c r="H11" s="121"/>
    </row>
    <row r="12" spans="2:8" ht="15.75" thickTop="1" x14ac:dyDescent="0.25">
      <c r="B12" s="110"/>
      <c r="C12" s="155" t="s">
        <v>165</v>
      </c>
      <c r="D12" s="156"/>
      <c r="E12" s="157" t="s">
        <v>203</v>
      </c>
      <c r="F12" s="158"/>
      <c r="G12" s="113"/>
      <c r="H12" s="114"/>
    </row>
    <row r="13" spans="2:8" ht="35.25" customHeight="1" x14ac:dyDescent="0.25">
      <c r="B13" s="110"/>
      <c r="C13" s="162" t="s">
        <v>196</v>
      </c>
      <c r="D13" s="163"/>
      <c r="E13" s="164" t="s">
        <v>201</v>
      </c>
      <c r="F13" s="165"/>
      <c r="G13" s="113"/>
      <c r="H13" s="114"/>
    </row>
    <row r="14" spans="2:8" ht="17.25" customHeight="1" x14ac:dyDescent="0.25">
      <c r="B14" s="110"/>
      <c r="C14" s="162" t="s">
        <v>197</v>
      </c>
      <c r="D14" s="163"/>
      <c r="E14" s="164" t="s">
        <v>199</v>
      </c>
      <c r="F14" s="165"/>
      <c r="G14" s="113"/>
      <c r="H14" s="114"/>
    </row>
    <row r="15" spans="2:8" ht="19.5" customHeight="1" x14ac:dyDescent="0.25">
      <c r="B15" s="110"/>
      <c r="C15" s="162" t="s">
        <v>198</v>
      </c>
      <c r="D15" s="163"/>
      <c r="E15" s="164" t="s">
        <v>200</v>
      </c>
      <c r="F15" s="165"/>
      <c r="G15" s="113"/>
      <c r="H15" s="114"/>
    </row>
    <row r="16" spans="2:8" ht="69.75" customHeight="1" x14ac:dyDescent="0.25">
      <c r="B16" s="110"/>
      <c r="C16" s="162" t="s">
        <v>167</v>
      </c>
      <c r="D16" s="163"/>
      <c r="E16" s="164" t="s">
        <v>168</v>
      </c>
      <c r="F16" s="165"/>
      <c r="G16" s="113"/>
      <c r="H16" s="114"/>
    </row>
    <row r="17" spans="2:8" ht="34.5" customHeight="1" x14ac:dyDescent="0.25">
      <c r="B17" s="110"/>
      <c r="C17" s="166" t="s">
        <v>2</v>
      </c>
      <c r="D17" s="167"/>
      <c r="E17" s="168" t="s">
        <v>210</v>
      </c>
      <c r="F17" s="169"/>
      <c r="G17" s="113"/>
      <c r="H17" s="114"/>
    </row>
    <row r="18" spans="2:8" ht="27.75" customHeight="1" x14ac:dyDescent="0.25">
      <c r="B18" s="110"/>
      <c r="C18" s="166" t="s">
        <v>3</v>
      </c>
      <c r="D18" s="167"/>
      <c r="E18" s="168" t="s">
        <v>211</v>
      </c>
      <c r="F18" s="169"/>
      <c r="G18" s="113"/>
      <c r="H18" s="114"/>
    </row>
    <row r="19" spans="2:8" ht="28.5" customHeight="1" x14ac:dyDescent="0.25">
      <c r="B19" s="110"/>
      <c r="C19" s="166" t="s">
        <v>42</v>
      </c>
      <c r="D19" s="167"/>
      <c r="E19" s="168" t="s">
        <v>212</v>
      </c>
      <c r="F19" s="169"/>
      <c r="G19" s="113"/>
      <c r="H19" s="114"/>
    </row>
    <row r="20" spans="2:8" ht="72.75" customHeight="1" x14ac:dyDescent="0.25">
      <c r="B20" s="110"/>
      <c r="C20" s="166" t="s">
        <v>1</v>
      </c>
      <c r="D20" s="167"/>
      <c r="E20" s="168" t="s">
        <v>213</v>
      </c>
      <c r="F20" s="169"/>
      <c r="G20" s="113"/>
      <c r="H20" s="114"/>
    </row>
    <row r="21" spans="2:8" ht="64.5" customHeight="1" x14ac:dyDescent="0.25">
      <c r="B21" s="110"/>
      <c r="C21" s="166" t="s">
        <v>50</v>
      </c>
      <c r="D21" s="167"/>
      <c r="E21" s="168" t="s">
        <v>171</v>
      </c>
      <c r="F21" s="169"/>
      <c r="G21" s="113"/>
      <c r="H21" s="114"/>
    </row>
    <row r="22" spans="2:8" ht="71.25" customHeight="1" x14ac:dyDescent="0.25">
      <c r="B22" s="110"/>
      <c r="C22" s="166" t="s">
        <v>170</v>
      </c>
      <c r="D22" s="167"/>
      <c r="E22" s="168" t="s">
        <v>172</v>
      </c>
      <c r="F22" s="169"/>
      <c r="G22" s="113"/>
      <c r="H22" s="114"/>
    </row>
    <row r="23" spans="2:8" ht="55.5" customHeight="1" x14ac:dyDescent="0.25">
      <c r="B23" s="110"/>
      <c r="C23" s="173" t="s">
        <v>173</v>
      </c>
      <c r="D23" s="174"/>
      <c r="E23" s="168" t="s">
        <v>174</v>
      </c>
      <c r="F23" s="169"/>
      <c r="G23" s="113"/>
      <c r="H23" s="114"/>
    </row>
    <row r="24" spans="2:8" ht="42" customHeight="1" x14ac:dyDescent="0.25">
      <c r="B24" s="110"/>
      <c r="C24" s="173" t="s">
        <v>48</v>
      </c>
      <c r="D24" s="174"/>
      <c r="E24" s="168" t="s">
        <v>175</v>
      </c>
      <c r="F24" s="169"/>
      <c r="G24" s="113"/>
      <c r="H24" s="114"/>
    </row>
    <row r="25" spans="2:8" ht="59.25" customHeight="1" x14ac:dyDescent="0.25">
      <c r="B25" s="110"/>
      <c r="C25" s="173" t="s">
        <v>163</v>
      </c>
      <c r="D25" s="174"/>
      <c r="E25" s="168" t="s">
        <v>176</v>
      </c>
      <c r="F25" s="169"/>
      <c r="G25" s="113"/>
      <c r="H25" s="114"/>
    </row>
    <row r="26" spans="2:8" ht="23.25" customHeight="1" x14ac:dyDescent="0.25">
      <c r="B26" s="110"/>
      <c r="C26" s="173" t="s">
        <v>12</v>
      </c>
      <c r="D26" s="174"/>
      <c r="E26" s="168" t="s">
        <v>177</v>
      </c>
      <c r="F26" s="169"/>
      <c r="G26" s="113"/>
      <c r="H26" s="114"/>
    </row>
    <row r="27" spans="2:8" ht="30.75" customHeight="1" x14ac:dyDescent="0.25">
      <c r="B27" s="110"/>
      <c r="C27" s="173" t="s">
        <v>181</v>
      </c>
      <c r="D27" s="174"/>
      <c r="E27" s="168" t="s">
        <v>178</v>
      </c>
      <c r="F27" s="169"/>
      <c r="G27" s="113"/>
      <c r="H27" s="114"/>
    </row>
    <row r="28" spans="2:8" ht="35.25" customHeight="1" x14ac:dyDescent="0.25">
      <c r="B28" s="110"/>
      <c r="C28" s="173" t="s">
        <v>182</v>
      </c>
      <c r="D28" s="174"/>
      <c r="E28" s="168" t="s">
        <v>179</v>
      </c>
      <c r="F28" s="169"/>
      <c r="G28" s="113"/>
      <c r="H28" s="114"/>
    </row>
    <row r="29" spans="2:8" ht="33" customHeight="1" x14ac:dyDescent="0.25">
      <c r="B29" s="110"/>
      <c r="C29" s="173" t="s">
        <v>182</v>
      </c>
      <c r="D29" s="174"/>
      <c r="E29" s="168" t="s">
        <v>179</v>
      </c>
      <c r="F29" s="169"/>
      <c r="G29" s="113"/>
      <c r="H29" s="114"/>
    </row>
    <row r="30" spans="2:8" ht="30" customHeight="1" x14ac:dyDescent="0.25">
      <c r="B30" s="110"/>
      <c r="C30" s="173" t="s">
        <v>183</v>
      </c>
      <c r="D30" s="174"/>
      <c r="E30" s="168" t="s">
        <v>180</v>
      </c>
      <c r="F30" s="169"/>
      <c r="G30" s="113"/>
      <c r="H30" s="114"/>
    </row>
    <row r="31" spans="2:8" ht="35.25" customHeight="1" x14ac:dyDescent="0.25">
      <c r="B31" s="110"/>
      <c r="C31" s="173" t="s">
        <v>184</v>
      </c>
      <c r="D31" s="174"/>
      <c r="E31" s="168" t="s">
        <v>185</v>
      </c>
      <c r="F31" s="169"/>
      <c r="G31" s="113"/>
      <c r="H31" s="114"/>
    </row>
    <row r="32" spans="2:8" ht="31.5" customHeight="1" x14ac:dyDescent="0.25">
      <c r="B32" s="110"/>
      <c r="C32" s="173" t="s">
        <v>186</v>
      </c>
      <c r="D32" s="174"/>
      <c r="E32" s="168" t="s">
        <v>187</v>
      </c>
      <c r="F32" s="169"/>
      <c r="G32" s="113"/>
      <c r="H32" s="114"/>
    </row>
    <row r="33" spans="2:8" ht="35.25" customHeight="1" x14ac:dyDescent="0.25">
      <c r="B33" s="110"/>
      <c r="C33" s="173" t="s">
        <v>188</v>
      </c>
      <c r="D33" s="174"/>
      <c r="E33" s="168" t="s">
        <v>189</v>
      </c>
      <c r="F33" s="169"/>
      <c r="G33" s="113"/>
      <c r="H33" s="114"/>
    </row>
    <row r="34" spans="2:8" ht="59.25" customHeight="1" x14ac:dyDescent="0.25">
      <c r="B34" s="110"/>
      <c r="C34" s="173" t="s">
        <v>190</v>
      </c>
      <c r="D34" s="174"/>
      <c r="E34" s="168" t="s">
        <v>191</v>
      </c>
      <c r="F34" s="169"/>
      <c r="G34" s="113"/>
      <c r="H34" s="114"/>
    </row>
    <row r="35" spans="2:8" ht="29.25" customHeight="1" x14ac:dyDescent="0.25">
      <c r="B35" s="110"/>
      <c r="C35" s="173" t="s">
        <v>29</v>
      </c>
      <c r="D35" s="174"/>
      <c r="E35" s="168" t="s">
        <v>192</v>
      </c>
      <c r="F35" s="169"/>
      <c r="G35" s="113"/>
      <c r="H35" s="114"/>
    </row>
    <row r="36" spans="2:8" ht="82.5" customHeight="1" x14ac:dyDescent="0.25">
      <c r="B36" s="110"/>
      <c r="C36" s="173" t="s">
        <v>194</v>
      </c>
      <c r="D36" s="174"/>
      <c r="E36" s="168" t="s">
        <v>193</v>
      </c>
      <c r="F36" s="169"/>
      <c r="G36" s="113"/>
      <c r="H36" s="114"/>
    </row>
    <row r="37" spans="2:8" ht="46.5" customHeight="1" x14ac:dyDescent="0.25">
      <c r="B37" s="110"/>
      <c r="C37" s="173" t="s">
        <v>39</v>
      </c>
      <c r="D37" s="174"/>
      <c r="E37" s="168" t="s">
        <v>195</v>
      </c>
      <c r="F37" s="169"/>
      <c r="G37" s="113"/>
      <c r="H37" s="114"/>
    </row>
    <row r="38" spans="2:8" ht="6.75" customHeight="1" thickBot="1" x14ac:dyDescent="0.3">
      <c r="B38" s="110"/>
      <c r="C38" s="175"/>
      <c r="D38" s="176"/>
      <c r="E38" s="177"/>
      <c r="F38" s="178"/>
      <c r="G38" s="113"/>
      <c r="H38" s="114"/>
    </row>
    <row r="39" spans="2:8" ht="15.75" thickTop="1" x14ac:dyDescent="0.25">
      <c r="B39" s="110"/>
      <c r="C39" s="111"/>
      <c r="D39" s="111"/>
      <c r="E39" s="112"/>
      <c r="F39" s="112"/>
      <c r="G39" s="113"/>
      <c r="H39" s="114"/>
    </row>
    <row r="40" spans="2:8" ht="21" customHeight="1" x14ac:dyDescent="0.25">
      <c r="B40" s="170" t="s">
        <v>204</v>
      </c>
      <c r="C40" s="171"/>
      <c r="D40" s="171"/>
      <c r="E40" s="171"/>
      <c r="F40" s="171"/>
      <c r="G40" s="171"/>
      <c r="H40" s="172"/>
    </row>
    <row r="41" spans="2:8" ht="20.25" customHeight="1" x14ac:dyDescent="0.25">
      <c r="B41" s="170" t="s">
        <v>205</v>
      </c>
      <c r="C41" s="171"/>
      <c r="D41" s="171"/>
      <c r="E41" s="171"/>
      <c r="F41" s="171"/>
      <c r="G41" s="171"/>
      <c r="H41" s="172"/>
    </row>
    <row r="42" spans="2:8" ht="20.25" customHeight="1" x14ac:dyDescent="0.25">
      <c r="B42" s="170" t="s">
        <v>206</v>
      </c>
      <c r="C42" s="171"/>
      <c r="D42" s="171"/>
      <c r="E42" s="171"/>
      <c r="F42" s="171"/>
      <c r="G42" s="171"/>
      <c r="H42" s="172"/>
    </row>
    <row r="43" spans="2:8" ht="20.25" customHeight="1" x14ac:dyDescent="0.25">
      <c r="B43" s="170" t="s">
        <v>207</v>
      </c>
      <c r="C43" s="171"/>
      <c r="D43" s="171"/>
      <c r="E43" s="171"/>
      <c r="F43" s="171"/>
      <c r="G43" s="171"/>
      <c r="H43" s="172"/>
    </row>
    <row r="44" spans="2:8" x14ac:dyDescent="0.25">
      <c r="B44" s="170" t="s">
        <v>208</v>
      </c>
      <c r="C44" s="171"/>
      <c r="D44" s="171"/>
      <c r="E44" s="171"/>
      <c r="F44" s="171"/>
      <c r="G44" s="171"/>
      <c r="H44" s="172"/>
    </row>
    <row r="45" spans="2:8" ht="15.75" thickBot="1" x14ac:dyDescent="0.3">
      <c r="B45" s="115"/>
      <c r="C45" s="116"/>
      <c r="D45" s="116"/>
      <c r="E45" s="116"/>
      <c r="F45" s="116"/>
      <c r="G45" s="116"/>
      <c r="H45" s="117"/>
    </row>
  </sheetData>
  <mergeCells count="64">
    <mergeCell ref="E28:F28"/>
    <mergeCell ref="C28:D28"/>
    <mergeCell ref="C16:D16"/>
    <mergeCell ref="E16:F16"/>
    <mergeCell ref="C14:D14"/>
    <mergeCell ref="E14:F14"/>
    <mergeCell ref="C15:D15"/>
    <mergeCell ref="E15:F15"/>
    <mergeCell ref="E22:F22"/>
    <mergeCell ref="C22:D22"/>
    <mergeCell ref="C25:D25"/>
    <mergeCell ref="E25:F25"/>
    <mergeCell ref="B41:H41"/>
    <mergeCell ref="C38:D38"/>
    <mergeCell ref="E38:F38"/>
    <mergeCell ref="C37:D37"/>
    <mergeCell ref="E37:F37"/>
    <mergeCell ref="C33:D33"/>
    <mergeCell ref="B40:H40"/>
    <mergeCell ref="C29:D29"/>
    <mergeCell ref="E29:F29"/>
    <mergeCell ref="C30:D30"/>
    <mergeCell ref="E30:F30"/>
    <mergeCell ref="E33:F33"/>
    <mergeCell ref="C34:D34"/>
    <mergeCell ref="C35:D35"/>
    <mergeCell ref="E35:F35"/>
    <mergeCell ref="C36:D36"/>
    <mergeCell ref="E36:F36"/>
    <mergeCell ref="B42:H42"/>
    <mergeCell ref="B43:H43"/>
    <mergeCell ref="B44:H44"/>
    <mergeCell ref="E23:F23"/>
    <mergeCell ref="C23:D23"/>
    <mergeCell ref="C24:D24"/>
    <mergeCell ref="E24:F24"/>
    <mergeCell ref="C26:D26"/>
    <mergeCell ref="E26:F26"/>
    <mergeCell ref="E34:F34"/>
    <mergeCell ref="C32:D32"/>
    <mergeCell ref="C31:D31"/>
    <mergeCell ref="E31:F31"/>
    <mergeCell ref="E32:F32"/>
    <mergeCell ref="C27:D27"/>
    <mergeCell ref="E27:F27"/>
    <mergeCell ref="C13:D13"/>
    <mergeCell ref="E13:F13"/>
    <mergeCell ref="C17:D17"/>
    <mergeCell ref="E17:F17"/>
    <mergeCell ref="C21:D21"/>
    <mergeCell ref="C18:D18"/>
    <mergeCell ref="C19:D19"/>
    <mergeCell ref="C20:D20"/>
    <mergeCell ref="E18:F18"/>
    <mergeCell ref="E19:F19"/>
    <mergeCell ref="E20:F20"/>
    <mergeCell ref="E21:F21"/>
    <mergeCell ref="B2:H2"/>
    <mergeCell ref="B4:H5"/>
    <mergeCell ref="B6:H6"/>
    <mergeCell ref="B9:H10"/>
    <mergeCell ref="C12:D12"/>
    <mergeCell ref="E12:F12"/>
    <mergeCell ref="B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BP72"/>
  <sheetViews>
    <sheetView tabSelected="1" topLeftCell="AB11" zoomScale="130" zoomScaleNormal="130" workbookViewId="0">
      <selection activeCell="AJ11" sqref="AJ11"/>
    </sheetView>
  </sheetViews>
  <sheetFormatPr baseColWidth="10" defaultRowHeight="16.5" x14ac:dyDescent="0.3"/>
  <cols>
    <col min="1" max="1" width="4" style="2" bestFit="1" customWidth="1"/>
    <col min="2" max="2" width="14.140625" style="2" customWidth="1"/>
    <col min="3" max="3" width="13.140625" style="2" customWidth="1"/>
    <col min="4" max="4" width="16.140625" style="2" customWidth="1"/>
    <col min="5" max="5" width="32.42578125" style="1" customWidth="1"/>
    <col min="6" max="6" width="19" style="5" customWidth="1"/>
    <col min="7" max="7" width="17.85546875" style="1" customWidth="1"/>
    <col min="8" max="8" width="16.5703125" style="1" customWidth="1"/>
    <col min="9" max="9" width="6.28515625" style="1" bestFit="1" customWidth="1"/>
    <col min="10" max="10" width="27.28515625" style="1" bestFit="1" customWidth="1"/>
    <col min="11" max="11" width="30.5703125" style="1" hidden="1" customWidth="1"/>
    <col min="12" max="12" width="17.5703125" style="1" customWidth="1"/>
    <col min="13" max="13" width="6.28515625" style="1" bestFit="1" customWidth="1"/>
    <col min="14" max="14" width="16" style="1" customWidth="1"/>
    <col min="15" max="15" width="5.85546875" style="1" customWidth="1"/>
    <col min="16" max="16" width="31" style="1" customWidth="1"/>
    <col min="17" max="17" width="15.140625" style="1" bestFit="1" customWidth="1"/>
    <col min="18" max="18" width="6.85546875" style="1" customWidth="1"/>
    <col min="19" max="19" width="5" style="1" customWidth="1"/>
    <col min="20" max="20" width="5.5703125" style="1" customWidth="1"/>
    <col min="21" max="21" width="7.140625" style="1" customWidth="1"/>
    <col min="22" max="22" width="6.7109375" style="1" customWidth="1"/>
    <col min="23" max="23" width="7.5703125" style="1" customWidth="1"/>
    <col min="24" max="24" width="38.28515625" style="1" hidden="1" customWidth="1"/>
    <col min="25" max="25" width="8.7109375" style="1" customWidth="1"/>
    <col min="26" max="26" width="10.42578125" style="1" customWidth="1"/>
    <col min="27" max="27" width="9.28515625" style="1" customWidth="1"/>
    <col min="28" max="28" width="9.140625" style="1" customWidth="1"/>
    <col min="29" max="29" width="8.42578125" style="1" customWidth="1"/>
    <col min="30" max="30" width="7.28515625" style="1" customWidth="1"/>
    <col min="31" max="31" width="23" style="1" customWidth="1"/>
    <col min="32" max="32" width="18.85546875" style="1" customWidth="1"/>
    <col min="33" max="33" width="16.85546875" style="1" customWidth="1"/>
    <col min="34" max="34" width="14.85546875" style="1" customWidth="1"/>
    <col min="35" max="35" width="18.5703125" style="1" customWidth="1"/>
    <col min="36" max="36" width="21" style="1" customWidth="1"/>
    <col min="37" max="16384" width="11.42578125" style="1"/>
  </cols>
  <sheetData>
    <row r="1" spans="1:68" ht="16.5" customHeight="1" x14ac:dyDescent="0.3">
      <c r="A1" s="226" t="s">
        <v>144</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row>
    <row r="2" spans="1:68" ht="24" customHeight="1" x14ac:dyDescent="0.3">
      <c r="A2" s="229"/>
      <c r="B2" s="230"/>
      <c r="C2" s="230"/>
      <c r="D2" s="230"/>
      <c r="E2" s="230"/>
      <c r="F2" s="230"/>
      <c r="G2" s="230"/>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1"/>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row>
    <row r="3" spans="1:68" x14ac:dyDescent="0.3">
      <c r="A3" s="28"/>
      <c r="B3" s="29"/>
      <c r="C3" s="28"/>
      <c r="D3" s="28"/>
      <c r="E3" s="8"/>
      <c r="F3" s="27"/>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row>
    <row r="4" spans="1:68" ht="26.25" customHeight="1" x14ac:dyDescent="0.3">
      <c r="A4" s="212" t="s">
        <v>43</v>
      </c>
      <c r="B4" s="213"/>
      <c r="C4" s="219" t="s">
        <v>219</v>
      </c>
      <c r="D4" s="220"/>
      <c r="E4" s="220"/>
      <c r="F4" s="220"/>
      <c r="G4" s="220"/>
      <c r="H4" s="220"/>
      <c r="I4" s="220"/>
      <c r="J4" s="220"/>
      <c r="K4" s="220"/>
      <c r="L4" s="220"/>
      <c r="M4" s="220"/>
      <c r="N4" s="221"/>
      <c r="O4" s="225"/>
      <c r="P4" s="225"/>
      <c r="Q4" s="225"/>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row>
    <row r="5" spans="1:68" ht="30" customHeight="1" x14ac:dyDescent="0.3">
      <c r="A5" s="212" t="s">
        <v>130</v>
      </c>
      <c r="B5" s="213"/>
      <c r="C5" s="219" t="s">
        <v>218</v>
      </c>
      <c r="D5" s="220"/>
      <c r="E5" s="220"/>
      <c r="F5" s="220"/>
      <c r="G5" s="220"/>
      <c r="H5" s="220"/>
      <c r="I5" s="220"/>
      <c r="J5" s="220"/>
      <c r="K5" s="220"/>
      <c r="L5" s="220"/>
      <c r="M5" s="220"/>
      <c r="N5" s="221"/>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row>
    <row r="6" spans="1:68" ht="49.5" customHeight="1" x14ac:dyDescent="0.3">
      <c r="A6" s="212" t="s">
        <v>44</v>
      </c>
      <c r="B6" s="213"/>
      <c r="C6" s="222" t="s">
        <v>224</v>
      </c>
      <c r="D6" s="223"/>
      <c r="E6" s="223"/>
      <c r="F6" s="223"/>
      <c r="G6" s="223"/>
      <c r="H6" s="223"/>
      <c r="I6" s="223"/>
      <c r="J6" s="223"/>
      <c r="K6" s="223"/>
      <c r="L6" s="223"/>
      <c r="M6" s="223"/>
      <c r="N6" s="224"/>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row>
    <row r="7" spans="1:68" x14ac:dyDescent="0.3">
      <c r="A7" s="232" t="s">
        <v>139</v>
      </c>
      <c r="B7" s="233"/>
      <c r="C7" s="233"/>
      <c r="D7" s="233"/>
      <c r="E7" s="233"/>
      <c r="F7" s="233"/>
      <c r="G7" s="234"/>
      <c r="H7" s="232" t="s">
        <v>140</v>
      </c>
      <c r="I7" s="233"/>
      <c r="J7" s="233"/>
      <c r="K7" s="233"/>
      <c r="L7" s="233"/>
      <c r="M7" s="233"/>
      <c r="N7" s="234"/>
      <c r="O7" s="232" t="s">
        <v>141</v>
      </c>
      <c r="P7" s="233"/>
      <c r="Q7" s="233"/>
      <c r="R7" s="233"/>
      <c r="S7" s="233"/>
      <c r="T7" s="233"/>
      <c r="U7" s="233"/>
      <c r="V7" s="233"/>
      <c r="W7" s="234"/>
      <c r="X7" s="232" t="s">
        <v>142</v>
      </c>
      <c r="Y7" s="233"/>
      <c r="Z7" s="233"/>
      <c r="AA7" s="233"/>
      <c r="AB7" s="233"/>
      <c r="AC7" s="233"/>
      <c r="AD7" s="234"/>
      <c r="AE7" s="232" t="s">
        <v>34</v>
      </c>
      <c r="AF7" s="233"/>
      <c r="AG7" s="233"/>
      <c r="AH7" s="233"/>
      <c r="AI7" s="233"/>
      <c r="AJ7" s="234"/>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row>
    <row r="8" spans="1:68" ht="16.5" customHeight="1" x14ac:dyDescent="0.3">
      <c r="A8" s="214" t="s">
        <v>0</v>
      </c>
      <c r="B8" s="210" t="s">
        <v>2</v>
      </c>
      <c r="C8" s="204" t="s">
        <v>3</v>
      </c>
      <c r="D8" s="204" t="s">
        <v>42</v>
      </c>
      <c r="E8" s="216" t="s">
        <v>1</v>
      </c>
      <c r="F8" s="211" t="s">
        <v>50</v>
      </c>
      <c r="G8" s="204" t="s">
        <v>135</v>
      </c>
      <c r="H8" s="206" t="s">
        <v>33</v>
      </c>
      <c r="I8" s="207" t="s">
        <v>5</v>
      </c>
      <c r="J8" s="211" t="s">
        <v>87</v>
      </c>
      <c r="K8" s="211" t="s">
        <v>92</v>
      </c>
      <c r="L8" s="209" t="s">
        <v>45</v>
      </c>
      <c r="M8" s="207" t="s">
        <v>5</v>
      </c>
      <c r="N8" s="204" t="s">
        <v>48</v>
      </c>
      <c r="O8" s="217" t="s">
        <v>11</v>
      </c>
      <c r="P8" s="205" t="s">
        <v>163</v>
      </c>
      <c r="Q8" s="211" t="s">
        <v>12</v>
      </c>
      <c r="R8" s="205" t="s">
        <v>8</v>
      </c>
      <c r="S8" s="205"/>
      <c r="T8" s="205"/>
      <c r="U8" s="205"/>
      <c r="V8" s="205"/>
      <c r="W8" s="205"/>
      <c r="X8" s="203" t="s">
        <v>138</v>
      </c>
      <c r="Y8" s="203" t="s">
        <v>46</v>
      </c>
      <c r="Z8" s="203" t="s">
        <v>5</v>
      </c>
      <c r="AA8" s="203" t="s">
        <v>47</v>
      </c>
      <c r="AB8" s="203" t="s">
        <v>5</v>
      </c>
      <c r="AC8" s="203" t="s">
        <v>49</v>
      </c>
      <c r="AD8" s="217" t="s">
        <v>29</v>
      </c>
      <c r="AE8" s="205" t="s">
        <v>34</v>
      </c>
      <c r="AF8" s="205" t="s">
        <v>35</v>
      </c>
      <c r="AG8" s="205" t="s">
        <v>36</v>
      </c>
      <c r="AH8" s="205" t="s">
        <v>38</v>
      </c>
      <c r="AI8" s="205" t="s">
        <v>37</v>
      </c>
      <c r="AJ8" s="205" t="s">
        <v>39</v>
      </c>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row>
    <row r="9" spans="1:68" s="4" customFormat="1" ht="94.5" customHeight="1" x14ac:dyDescent="0.25">
      <c r="A9" s="215"/>
      <c r="B9" s="210"/>
      <c r="C9" s="205"/>
      <c r="D9" s="205"/>
      <c r="E9" s="210"/>
      <c r="F9" s="204"/>
      <c r="G9" s="205"/>
      <c r="H9" s="204"/>
      <c r="I9" s="208"/>
      <c r="J9" s="204"/>
      <c r="K9" s="204"/>
      <c r="L9" s="208"/>
      <c r="M9" s="208"/>
      <c r="N9" s="205"/>
      <c r="O9" s="218"/>
      <c r="P9" s="205"/>
      <c r="Q9" s="204"/>
      <c r="R9" s="7" t="s">
        <v>13</v>
      </c>
      <c r="S9" s="7" t="s">
        <v>17</v>
      </c>
      <c r="T9" s="7" t="s">
        <v>28</v>
      </c>
      <c r="U9" s="7" t="s">
        <v>18</v>
      </c>
      <c r="V9" s="7" t="s">
        <v>21</v>
      </c>
      <c r="W9" s="7" t="s">
        <v>24</v>
      </c>
      <c r="X9" s="203"/>
      <c r="Y9" s="203"/>
      <c r="Z9" s="203"/>
      <c r="AA9" s="203"/>
      <c r="AB9" s="203"/>
      <c r="AC9" s="203"/>
      <c r="AD9" s="218"/>
      <c r="AE9" s="205"/>
      <c r="AF9" s="205"/>
      <c r="AG9" s="205"/>
      <c r="AH9" s="205"/>
      <c r="AI9" s="205"/>
      <c r="AJ9" s="20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row>
    <row r="10" spans="1:68" s="3" customFormat="1" ht="167.25" customHeight="1" x14ac:dyDescent="0.25">
      <c r="A10" s="188">
        <v>1</v>
      </c>
      <c r="B10" s="179" t="s">
        <v>132</v>
      </c>
      <c r="C10" s="179" t="s">
        <v>214</v>
      </c>
      <c r="D10" s="179" t="s">
        <v>215</v>
      </c>
      <c r="E10" s="191" t="s">
        <v>216</v>
      </c>
      <c r="F10" s="179" t="s">
        <v>123</v>
      </c>
      <c r="G10" s="182">
        <v>4</v>
      </c>
      <c r="H10" s="185" t="str">
        <f>IF(G10&lt;=0,"",IF(G10&lt;=2,"Muy Baja",IF(G10&lt;=24,"Baja",IF(G10&lt;=500,"Media",IF(G10&lt;=5000,"Alta","Muy Alta")))))</f>
        <v>Baja</v>
      </c>
      <c r="I10" s="197">
        <f>IF(H10="","",IF(H10="Muy Baja",0.2,IF(H10="Baja",0.4,IF(H10="Media",0.6,IF(H10="Alta",0.8,IF(H10="Muy Alta",1,))))))</f>
        <v>0.4</v>
      </c>
      <c r="J10" s="200" t="s">
        <v>155</v>
      </c>
      <c r="K10" s="197" t="str">
        <f ca="1">IF(NOT(ISERROR(MATCH(J10,'Tabla Impacto'!$B$221:$B$223,0))),'Tabla Impacto'!$F$223&amp;"Por favor no seleccionar los criterios de impacto(Afectación Económica o presupuestal y Pérdida Reputacional)",J10)</f>
        <v xml:space="preserve">     El riesgo afecta la imagen de la entidad con algunos usuarios de relevancia frente al logro de los objetivos</v>
      </c>
      <c r="L10" s="185" t="str">
        <f ca="1">IF(OR(K10='Tabla Impacto'!$C$11,K10='Tabla Impacto'!$D$11),"Leve",IF(OR(K10='Tabla Impacto'!$C$12,K10='Tabla Impacto'!$D$12),"Menor",IF(OR(K10='Tabla Impacto'!$C$13,K10='Tabla Impacto'!$D$13),"Moderado",IF(OR(K10='Tabla Impacto'!$C$14,K10='Tabla Impacto'!$D$14),"Mayor",IF(OR(K10='Tabla Impacto'!$C$15,K10='Tabla Impacto'!$D$15),"Catastrófico","")))))</f>
        <v>Moderado</v>
      </c>
      <c r="M10" s="197">
        <f ca="1">IF(L10="","",IF(L10="Leve",0.2,IF(L10="Menor",0.4,IF(L10="Moderado",0.6,IF(L10="Mayor",0.8,IF(L10="Catastrófico",1,))))))</f>
        <v>0.6</v>
      </c>
      <c r="N10" s="194" t="str">
        <f ca="1">IF(OR(AND(H10="Muy Baja",L10="Leve"),AND(H10="Muy Baja",L10="Menor"),AND(H10="Baja",L10="Leve")),"Bajo",IF(OR(AND(H10="Muy baja",L10="Moderado"),AND(H10="Baja",L10="Menor"),AND(H10="Baja",L10="Moderado"),AND(H10="Media",L10="Leve"),AND(H10="Media",L10="Menor"),AND(H10="Media",L10="Moderado"),AND(H10="Alta",L10="Leve"),AND(H10="Alta",L10="Menor")),"Moderado",IF(OR(AND(H10="Muy Baja",L10="Mayor"),AND(H10="Baja",L10="Mayor"),AND(H10="Media",L10="Mayor"),AND(H10="Alta",L10="Moderado"),AND(H10="Alta",L10="Mayor"),AND(H10="Muy Alta",L10="Leve"),AND(H10="Muy Alta",L10="Menor"),AND(H10="Muy Alta",L10="Moderado"),AND(H10="Muy Alta",L10="Mayor")),"Alto",IF(OR(AND(H10="Muy Baja",L10="Catastrófico"),AND(H10="Baja",L10="Catastrófico"),AND(H10="Media",L10="Catastrófico"),AND(H10="Alta",L10="Catastrófico"),AND(H10="Muy Alta",L10="Catastrófico")),"Extremo",""))))</f>
        <v>Moderado</v>
      </c>
      <c r="O10" s="125">
        <v>1</v>
      </c>
      <c r="P10" s="126" t="s">
        <v>220</v>
      </c>
      <c r="Q10" s="127" t="str">
        <f>IF(OR(R10="Preventivo",R10="Detectivo"),"Probabilidad",IF(R10="Correctivo","Impacto",""))</f>
        <v>Probabilidad</v>
      </c>
      <c r="R10" s="128" t="s">
        <v>14</v>
      </c>
      <c r="S10" s="128" t="s">
        <v>9</v>
      </c>
      <c r="T10" s="129" t="str">
        <f>IF(AND(R10="Preventivo",S10="Automático"),"50%",IF(AND(R10="Preventivo",S10="Manual"),"40%",IF(AND(R10="Detectivo",S10="Automático"),"40%",IF(AND(R10="Detectivo",S10="Manual"),"30%",IF(AND(R10="Correctivo",S10="Automático"),"35%",IF(AND(R10="Correctivo",S10="Manual"),"25%",""))))))</f>
        <v>40%</v>
      </c>
      <c r="U10" s="128" t="s">
        <v>19</v>
      </c>
      <c r="V10" s="128" t="s">
        <v>22</v>
      </c>
      <c r="W10" s="128" t="s">
        <v>119</v>
      </c>
      <c r="X10" s="130">
        <f>IFERROR(IF(Q10="Probabilidad",(I10-(+I10*T10)),IF(Q10="Impacto",I10,"")),"")</f>
        <v>0.24</v>
      </c>
      <c r="Y10" s="131" t="str">
        <f>IFERROR(IF(X10="","",IF(X10&lt;=0.2,"Muy Baja",IF(X10&lt;=0.4,"Baja",IF(X10&lt;=0.6,"Media",IF(X10&lt;=0.8,"Alta","Muy Alta"))))),"")</f>
        <v>Baja</v>
      </c>
      <c r="Z10" s="132">
        <f>+X10</f>
        <v>0.24</v>
      </c>
      <c r="AA10" s="131" t="str">
        <f ca="1">IFERROR(IF(AB10="","",IF(AB10&lt;=0.2,"Leve",IF(AB10&lt;=0.4,"Menor",IF(AB10&lt;=0.6,"Moderado",IF(AB10&lt;=0.8,"Mayor","Catastrófico"))))),"")</f>
        <v>Moderado</v>
      </c>
      <c r="AB10" s="132">
        <f ca="1">IFERROR(IF(Q10="Impacto",(M10-(+M10*T10)),IF(Q10="Probabilidad",M10,"")),"")</f>
        <v>0.6</v>
      </c>
      <c r="AC10" s="133" t="str">
        <f ca="1">IFERROR(IF(OR(AND(Y10="Muy Baja",AA10="Leve"),AND(Y10="Muy Baja",AA10="Menor"),AND(Y10="Baja",AA10="Leve")),"Bajo",IF(OR(AND(Y10="Muy baja",AA10="Moderado"),AND(Y10="Baja",AA10="Menor"),AND(Y10="Baja",AA10="Moderado"),AND(Y10="Media",AA10="Leve"),AND(Y10="Media",AA10="Menor"),AND(Y10="Media",AA10="Moderado"),AND(Y10="Alta",AA10="Leve"),AND(Y10="Alta",AA10="Menor")),"Moderado",IF(OR(AND(Y10="Muy Baja",AA10="Mayor"),AND(Y10="Baja",AA10="Mayor"),AND(Y10="Media",AA10="Mayor"),AND(Y10="Alta",AA10="Moderado"),AND(Y10="Alta",AA10="Mayor"),AND(Y10="Muy Alta",AA10="Leve"),AND(Y10="Muy Alta",AA10="Menor"),AND(Y10="Muy Alta",AA10="Moderado"),AND(Y10="Muy Alta",AA10="Mayor")),"Alto",IF(OR(AND(Y10="Muy Baja",AA10="Catastrófico"),AND(Y10="Baja",AA10="Catastrófico"),AND(Y10="Media",AA10="Catastrófico"),AND(Y10="Alta",AA10="Catastrófico"),AND(Y10="Muy Alta",AA10="Catastrófico")),"Extremo","")))),"")</f>
        <v>Moderado</v>
      </c>
      <c r="AD10" s="134" t="s">
        <v>136</v>
      </c>
      <c r="AE10" s="135" t="s">
        <v>221</v>
      </c>
      <c r="AF10" s="136" t="s">
        <v>217</v>
      </c>
      <c r="AG10" s="137">
        <v>45657</v>
      </c>
      <c r="AH10" s="137">
        <v>45173</v>
      </c>
      <c r="AI10" s="135" t="s">
        <v>225</v>
      </c>
      <c r="AJ10" s="136" t="s">
        <v>41</v>
      </c>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row>
    <row r="11" spans="1:68" ht="151.5" customHeight="1" x14ac:dyDescent="0.3">
      <c r="A11" s="189"/>
      <c r="B11" s="180"/>
      <c r="C11" s="180"/>
      <c r="D11" s="180"/>
      <c r="E11" s="192"/>
      <c r="F11" s="180"/>
      <c r="G11" s="183"/>
      <c r="H11" s="186"/>
      <c r="I11" s="198"/>
      <c r="J11" s="201"/>
      <c r="K11" s="198">
        <f ca="1">IF(NOT(ISERROR(MATCH(J11,_xlfn.ANCHORARRAY(E22),0))),I24&amp;"Por favor no seleccionar los criterios de impacto",J11)</f>
        <v>0</v>
      </c>
      <c r="L11" s="186"/>
      <c r="M11" s="198"/>
      <c r="N11" s="195"/>
      <c r="O11" s="125">
        <v>2</v>
      </c>
      <c r="P11" s="126" t="s">
        <v>222</v>
      </c>
      <c r="Q11" s="127" t="str">
        <f>IF(OR(R11="Preventivo",R11="Detectivo"),"Probabilidad",IF(R11="Correctivo","Impacto",""))</f>
        <v>Probabilidad</v>
      </c>
      <c r="R11" s="128" t="s">
        <v>14</v>
      </c>
      <c r="S11" s="128" t="s">
        <v>9</v>
      </c>
      <c r="T11" s="129" t="str">
        <f t="shared" ref="T11:T15" si="0">IF(AND(R11="Preventivo",S11="Automático"),"50%",IF(AND(R11="Preventivo",S11="Manual"),"40%",IF(AND(R11="Detectivo",S11="Automático"),"40%",IF(AND(R11="Detectivo",S11="Manual"),"30%",IF(AND(R11="Correctivo",S11="Automático"),"35%",IF(AND(R11="Correctivo",S11="Manual"),"25%",""))))))</f>
        <v>40%</v>
      </c>
      <c r="U11" s="128" t="s">
        <v>19</v>
      </c>
      <c r="V11" s="128" t="s">
        <v>22</v>
      </c>
      <c r="W11" s="128" t="s">
        <v>119</v>
      </c>
      <c r="X11" s="130">
        <f>IFERROR(IF(AND(Q10="Probabilidad",Q11="Probabilidad"),(Z10-(+Z10*T11)),IF(Q11="Probabilidad",(I10-(+I10*T11)),IF(Q11="Impacto",Z10,""))),"")</f>
        <v>0.14399999999999999</v>
      </c>
      <c r="Y11" s="131" t="str">
        <f t="shared" ref="Y11:Y69" si="1">IFERROR(IF(X11="","",IF(X11&lt;=0.2,"Muy Baja",IF(X11&lt;=0.4,"Baja",IF(X11&lt;=0.6,"Media",IF(X11&lt;=0.8,"Alta","Muy Alta"))))),"")</f>
        <v>Muy Baja</v>
      </c>
      <c r="Z11" s="132">
        <f t="shared" ref="Z11:Z15" si="2">+X11</f>
        <v>0.14399999999999999</v>
      </c>
      <c r="AA11" s="131" t="str">
        <f t="shared" ref="AA11:AA69" ca="1" si="3">IFERROR(IF(AB11="","",IF(AB11&lt;=0.2,"Leve",IF(AB11&lt;=0.4,"Menor",IF(AB11&lt;=0.6,"Moderado",IF(AB11&lt;=0.8,"Mayor","Catastrófico"))))),"")</f>
        <v>Moderado</v>
      </c>
      <c r="AB11" s="132">
        <f ca="1">IFERROR(IF(AND(Q10="Impacto",Q11="Impacto"),(AB10-(+AB10*T11)),IF(Q11="Impacto",($M$10-(+$M$10*T11)),IF(Q11="Probabilidad",AB10,""))),"")</f>
        <v>0.6</v>
      </c>
      <c r="AC11" s="133" t="str">
        <f t="shared" ref="AC11:AC15" ca="1" si="4">IFERROR(IF(OR(AND(Y11="Muy Baja",AA11="Leve"),AND(Y11="Muy Baja",AA11="Menor"),AND(Y11="Baja",AA11="Leve")),"Bajo",IF(OR(AND(Y11="Muy baja",AA11="Moderado"),AND(Y11="Baja",AA11="Menor"),AND(Y11="Baja",AA11="Moderado"),AND(Y11="Media",AA11="Leve"),AND(Y11="Media",AA11="Menor"),AND(Y11="Media",AA11="Moderado"),AND(Y11="Alta",AA11="Leve"),AND(Y11="Alta",AA11="Menor")),"Moderado",IF(OR(AND(Y11="Muy Baja",AA11="Mayor"),AND(Y11="Baja",AA11="Mayor"),AND(Y11="Media",AA11="Mayor"),AND(Y11="Alta",AA11="Moderado"),AND(Y11="Alta",AA11="Mayor"),AND(Y11="Muy Alta",AA11="Leve"),AND(Y11="Muy Alta",AA11="Menor"),AND(Y11="Muy Alta",AA11="Moderado"),AND(Y11="Muy Alta",AA11="Mayor")),"Alto",IF(OR(AND(Y11="Muy Baja",AA11="Catastrófico"),AND(Y11="Baja",AA11="Catastrófico"),AND(Y11="Media",AA11="Catastrófico"),AND(Y11="Alta",AA11="Catastrófico"),AND(Y11="Muy Alta",AA11="Catastrófico")),"Extremo","")))),"")</f>
        <v>Moderado</v>
      </c>
      <c r="AD11" s="134" t="s">
        <v>136</v>
      </c>
      <c r="AE11" s="135" t="s">
        <v>223</v>
      </c>
      <c r="AF11" s="136" t="s">
        <v>217</v>
      </c>
      <c r="AG11" s="137">
        <v>45291</v>
      </c>
      <c r="AH11" s="137">
        <v>45173</v>
      </c>
      <c r="AI11" s="135" t="s">
        <v>226</v>
      </c>
      <c r="AJ11" s="136" t="s">
        <v>41</v>
      </c>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row>
    <row r="12" spans="1:68" ht="151.5" customHeight="1" x14ac:dyDescent="0.3">
      <c r="A12" s="189"/>
      <c r="B12" s="180"/>
      <c r="C12" s="180"/>
      <c r="D12" s="180"/>
      <c r="E12" s="192"/>
      <c r="F12" s="180"/>
      <c r="G12" s="183"/>
      <c r="H12" s="186"/>
      <c r="I12" s="198"/>
      <c r="J12" s="201"/>
      <c r="K12" s="198">
        <f ca="1">IF(NOT(ISERROR(MATCH(J12,_xlfn.ANCHORARRAY(E23),0))),I25&amp;"Por favor no seleccionar los criterios de impacto",J12)</f>
        <v>0</v>
      </c>
      <c r="L12" s="186"/>
      <c r="M12" s="198"/>
      <c r="N12" s="195"/>
      <c r="O12" s="125">
        <v>3</v>
      </c>
      <c r="P12" s="138"/>
      <c r="Q12" s="127" t="str">
        <f>IF(OR(R12="Preventivo",R12="Detectivo"),"Probabilidad",IF(R12="Correctivo","Impacto",""))</f>
        <v>Impacto</v>
      </c>
      <c r="R12" s="128" t="s">
        <v>16</v>
      </c>
      <c r="S12" s="128" t="s">
        <v>9</v>
      </c>
      <c r="T12" s="129" t="str">
        <f t="shared" si="0"/>
        <v>25%</v>
      </c>
      <c r="U12" s="128"/>
      <c r="V12" s="128"/>
      <c r="W12" s="128"/>
      <c r="X12" s="130">
        <f>IFERROR(IF(AND(Q11="Probabilidad",Q12="Probabilidad"),(Z11-(+Z11*T12)),IF(AND(Q11="Impacto",Q12="Probabilidad"),(Z10-(+Z10*T12)),IF(Q12="Impacto",Z11,""))),"")</f>
        <v>0.14399999999999999</v>
      </c>
      <c r="Y12" s="131" t="str">
        <f t="shared" si="1"/>
        <v>Muy Baja</v>
      </c>
      <c r="Z12" s="132">
        <f t="shared" si="2"/>
        <v>0.14399999999999999</v>
      </c>
      <c r="AA12" s="131" t="str">
        <f t="shared" ca="1" si="3"/>
        <v>Moderado</v>
      </c>
      <c r="AB12" s="132">
        <f ca="1">IFERROR(IF(AND(Q11="Impacto",Q12="Impacto"),(AB11-(+AB11*T12)),IF(AND(Q11="Probabilidad",Q12="Impacto"),(AB10-(+AB10*T12)),IF(Q12="Probabilidad",AB11,""))),"")</f>
        <v>0.44999999999999996</v>
      </c>
      <c r="AC12" s="133" t="str">
        <f t="shared" ca="1" si="4"/>
        <v>Moderado</v>
      </c>
      <c r="AD12" s="134"/>
      <c r="AE12" s="135"/>
      <c r="AF12" s="136"/>
      <c r="AG12" s="137"/>
      <c r="AH12" s="137"/>
      <c r="AI12" s="135"/>
      <c r="AJ12" s="136"/>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row>
    <row r="13" spans="1:68" ht="151.5" customHeight="1" x14ac:dyDescent="0.3">
      <c r="A13" s="189"/>
      <c r="B13" s="180"/>
      <c r="C13" s="180"/>
      <c r="D13" s="180"/>
      <c r="E13" s="192"/>
      <c r="F13" s="180"/>
      <c r="G13" s="183"/>
      <c r="H13" s="186"/>
      <c r="I13" s="198"/>
      <c r="J13" s="201"/>
      <c r="K13" s="198">
        <f ca="1">IF(NOT(ISERROR(MATCH(J13,_xlfn.ANCHORARRAY(E24),0))),I26&amp;"Por favor no seleccionar los criterios de impacto",J13)</f>
        <v>0</v>
      </c>
      <c r="L13" s="186"/>
      <c r="M13" s="198"/>
      <c r="N13" s="195"/>
      <c r="O13" s="125">
        <v>4</v>
      </c>
      <c r="P13" s="126"/>
      <c r="Q13" s="127" t="str">
        <f t="shared" ref="Q13:Q15" si="5">IF(OR(R13="Preventivo",R13="Detectivo"),"Probabilidad",IF(R13="Correctivo","Impacto",""))</f>
        <v/>
      </c>
      <c r="R13" s="128"/>
      <c r="S13" s="128"/>
      <c r="T13" s="129" t="str">
        <f t="shared" si="0"/>
        <v/>
      </c>
      <c r="U13" s="128"/>
      <c r="V13" s="128"/>
      <c r="W13" s="128"/>
      <c r="X13" s="130" t="str">
        <f t="shared" ref="X13:X15" si="6">IFERROR(IF(AND(Q12="Probabilidad",Q13="Probabilidad"),(Z12-(+Z12*T13)),IF(AND(Q12="Impacto",Q13="Probabilidad"),(Z11-(+Z11*T13)),IF(Q13="Impacto",Z12,""))),"")</f>
        <v/>
      </c>
      <c r="Y13" s="131" t="str">
        <f t="shared" si="1"/>
        <v/>
      </c>
      <c r="Z13" s="132" t="str">
        <f t="shared" si="2"/>
        <v/>
      </c>
      <c r="AA13" s="131" t="str">
        <f t="shared" si="3"/>
        <v/>
      </c>
      <c r="AB13" s="132" t="str">
        <f t="shared" ref="AB13:AB15" si="7">IFERROR(IF(AND(Q12="Impacto",Q13="Impacto"),(AB12-(+AB12*T13)),IF(AND(Q12="Probabilidad",Q13="Impacto"),(AB11-(+AB11*T13)),IF(Q13="Probabilidad",AB12,""))),"")</f>
        <v/>
      </c>
      <c r="AC13" s="133" t="str">
        <f>IFERROR(IF(OR(AND(Y13="Muy Baja",AA13="Leve"),AND(Y13="Muy Baja",AA13="Menor"),AND(Y13="Baja",AA13="Leve")),"Bajo",IF(OR(AND(Y13="Muy baja",AA13="Moderado"),AND(Y13="Baja",AA13="Menor"),AND(Y13="Baja",AA13="Moderado"),AND(Y13="Media",AA13="Leve"),AND(Y13="Media",AA13="Menor"),AND(Y13="Media",AA13="Moderado"),AND(Y13="Alta",AA13="Leve"),AND(Y13="Alta",AA13="Menor")),"Moderado",IF(OR(AND(Y13="Muy Baja",AA13="Mayor"),AND(Y13="Baja",AA13="Mayor"),AND(Y13="Media",AA13="Mayor"),AND(Y13="Alta",AA13="Moderado"),AND(Y13="Alta",AA13="Mayor"),AND(Y13="Muy Alta",AA13="Leve"),AND(Y13="Muy Alta",AA13="Menor"),AND(Y13="Muy Alta",AA13="Moderado"),AND(Y13="Muy Alta",AA13="Mayor")),"Alto",IF(OR(AND(Y13="Muy Baja",AA13="Catastrófico"),AND(Y13="Baja",AA13="Catastrófico"),AND(Y13="Media",AA13="Catastrófico"),AND(Y13="Alta",AA13="Catastrófico"),AND(Y13="Muy Alta",AA13="Catastrófico")),"Extremo","")))),"")</f>
        <v/>
      </c>
      <c r="AD13" s="134"/>
      <c r="AE13" s="135"/>
      <c r="AF13" s="136"/>
      <c r="AG13" s="137"/>
      <c r="AH13" s="137"/>
      <c r="AI13" s="135"/>
      <c r="AJ13" s="136"/>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row>
    <row r="14" spans="1:68" ht="151.5" customHeight="1" x14ac:dyDescent="0.3">
      <c r="A14" s="189"/>
      <c r="B14" s="180"/>
      <c r="C14" s="180"/>
      <c r="D14" s="180"/>
      <c r="E14" s="192"/>
      <c r="F14" s="180"/>
      <c r="G14" s="183"/>
      <c r="H14" s="186"/>
      <c r="I14" s="198"/>
      <c r="J14" s="201"/>
      <c r="K14" s="198">
        <f ca="1">IF(NOT(ISERROR(MATCH(J14,_xlfn.ANCHORARRAY(E25),0))),I27&amp;"Por favor no seleccionar los criterios de impacto",J14)</f>
        <v>0</v>
      </c>
      <c r="L14" s="186"/>
      <c r="M14" s="198"/>
      <c r="N14" s="195"/>
      <c r="O14" s="125">
        <v>5</v>
      </c>
      <c r="P14" s="126"/>
      <c r="Q14" s="127" t="str">
        <f t="shared" si="5"/>
        <v/>
      </c>
      <c r="R14" s="128"/>
      <c r="S14" s="128"/>
      <c r="T14" s="129" t="str">
        <f t="shared" si="0"/>
        <v/>
      </c>
      <c r="U14" s="128"/>
      <c r="V14" s="128"/>
      <c r="W14" s="128"/>
      <c r="X14" s="130" t="str">
        <f t="shared" si="6"/>
        <v/>
      </c>
      <c r="Y14" s="131" t="str">
        <f t="shared" si="1"/>
        <v/>
      </c>
      <c r="Z14" s="132" t="str">
        <f t="shared" si="2"/>
        <v/>
      </c>
      <c r="AA14" s="131" t="str">
        <f t="shared" si="3"/>
        <v/>
      </c>
      <c r="AB14" s="132" t="str">
        <f t="shared" si="7"/>
        <v/>
      </c>
      <c r="AC14" s="133" t="str">
        <f t="shared" si="4"/>
        <v/>
      </c>
      <c r="AD14" s="134"/>
      <c r="AE14" s="135"/>
      <c r="AF14" s="136"/>
      <c r="AG14" s="137"/>
      <c r="AH14" s="137"/>
      <c r="AI14" s="135"/>
      <c r="AJ14" s="136"/>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row>
    <row r="15" spans="1:68" ht="151.5" customHeight="1" x14ac:dyDescent="0.3">
      <c r="A15" s="190"/>
      <c r="B15" s="181"/>
      <c r="C15" s="181"/>
      <c r="D15" s="181"/>
      <c r="E15" s="193"/>
      <c r="F15" s="181"/>
      <c r="G15" s="184"/>
      <c r="H15" s="187"/>
      <c r="I15" s="199"/>
      <c r="J15" s="202"/>
      <c r="K15" s="199">
        <f ca="1">IF(NOT(ISERROR(MATCH(J15,_xlfn.ANCHORARRAY(E26),0))),I28&amp;"Por favor no seleccionar los criterios de impacto",J15)</f>
        <v>0</v>
      </c>
      <c r="L15" s="187"/>
      <c r="M15" s="199"/>
      <c r="N15" s="196"/>
      <c r="O15" s="125">
        <v>6</v>
      </c>
      <c r="P15" s="126"/>
      <c r="Q15" s="127" t="str">
        <f t="shared" si="5"/>
        <v/>
      </c>
      <c r="R15" s="128"/>
      <c r="S15" s="128"/>
      <c r="T15" s="129" t="str">
        <f t="shared" si="0"/>
        <v/>
      </c>
      <c r="U15" s="128"/>
      <c r="V15" s="128"/>
      <c r="W15" s="128"/>
      <c r="X15" s="130" t="str">
        <f t="shared" si="6"/>
        <v/>
      </c>
      <c r="Y15" s="131" t="str">
        <f t="shared" si="1"/>
        <v/>
      </c>
      <c r="Z15" s="132" t="str">
        <f t="shared" si="2"/>
        <v/>
      </c>
      <c r="AA15" s="131" t="str">
        <f t="shared" si="3"/>
        <v/>
      </c>
      <c r="AB15" s="132" t="str">
        <f t="shared" si="7"/>
        <v/>
      </c>
      <c r="AC15" s="133" t="str">
        <f t="shared" si="4"/>
        <v/>
      </c>
      <c r="AD15" s="134"/>
      <c r="AE15" s="135"/>
      <c r="AF15" s="136"/>
      <c r="AG15" s="137"/>
      <c r="AH15" s="137"/>
      <c r="AI15" s="135"/>
      <c r="AJ15" s="136"/>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row>
    <row r="16" spans="1:68" ht="151.5" customHeight="1" x14ac:dyDescent="0.3">
      <c r="A16" s="188">
        <v>2</v>
      </c>
      <c r="B16" s="179"/>
      <c r="C16" s="179"/>
      <c r="D16" s="179"/>
      <c r="E16" s="191"/>
      <c r="F16" s="179"/>
      <c r="G16" s="182"/>
      <c r="H16" s="185" t="str">
        <f>IF(G16&lt;=0,"",IF(G16&lt;=2,"Muy Baja",IF(G16&lt;=24,"Baja",IF(G16&lt;=500,"Media",IF(G16&lt;=5000,"Alta","Muy Alta")))))</f>
        <v/>
      </c>
      <c r="I16" s="197" t="str">
        <f>IF(H16="","",IF(H16="Muy Baja",0.2,IF(H16="Baja",0.4,IF(H16="Media",0.6,IF(H16="Alta",0.8,IF(H16="Muy Alta",1,))))))</f>
        <v/>
      </c>
      <c r="J16" s="200"/>
      <c r="K16" s="197">
        <f ca="1">IF(NOT(ISERROR(MATCH(J16,'Tabla Impacto'!$B$221:$B$223,0))),'Tabla Impacto'!$F$223&amp;"Por favor no seleccionar los criterios de impacto(Afectación Económica o presupuestal y Pérdida Reputacional)",J16)</f>
        <v>0</v>
      </c>
      <c r="L16" s="185" t="str">
        <f ca="1">IF(OR(K16='Tabla Impacto'!$C$11,K16='Tabla Impacto'!$D$11),"Leve",IF(OR(K16='Tabla Impacto'!$C$12,K16='Tabla Impacto'!$D$12),"Menor",IF(OR(K16='Tabla Impacto'!$C$13,K16='Tabla Impacto'!$D$13),"Moderado",IF(OR(K16='Tabla Impacto'!$C$14,K16='Tabla Impacto'!$D$14),"Mayor",IF(OR(K16='Tabla Impacto'!$C$15,K16='Tabla Impacto'!$D$15),"Catastrófico","")))))</f>
        <v/>
      </c>
      <c r="M16" s="197" t="str">
        <f ca="1">IF(L16="","",IF(L16="Leve",0.2,IF(L16="Menor",0.4,IF(L16="Moderado",0.6,IF(L16="Mayor",0.8,IF(L16="Catastrófico",1,))))))</f>
        <v/>
      </c>
      <c r="N16" s="194" t="str">
        <f ca="1">IF(OR(AND(H16="Muy Baja",L16="Leve"),AND(H16="Muy Baja",L16="Menor"),AND(H16="Baja",L16="Leve")),"Bajo",IF(OR(AND(H16="Muy baja",L16="Moderado"),AND(H16="Baja",L16="Menor"),AND(H16="Baja",L16="Moderado"),AND(H16="Media",L16="Leve"),AND(H16="Media",L16="Menor"),AND(H16="Media",L16="Moderado"),AND(H16="Alta",L16="Leve"),AND(H16="Alta",L16="Menor")),"Moderado",IF(OR(AND(H16="Muy Baja",L16="Mayor"),AND(H16="Baja",L16="Mayor"),AND(H16="Media",L16="Mayor"),AND(H16="Alta",L16="Moderado"),AND(H16="Alta",L16="Mayor"),AND(H16="Muy Alta",L16="Leve"),AND(H16="Muy Alta",L16="Menor"),AND(H16="Muy Alta",L16="Moderado"),AND(H16="Muy Alta",L16="Mayor")),"Alto",IF(OR(AND(H16="Muy Baja",L16="Catastrófico"),AND(H16="Baja",L16="Catastrófico"),AND(H16="Media",L16="Catastrófico"),AND(H16="Alta",L16="Catastrófico"),AND(H16="Muy Alta",L16="Catastrófico")),"Extremo",""))))</f>
        <v/>
      </c>
      <c r="O16" s="125">
        <v>1</v>
      </c>
      <c r="P16" s="126"/>
      <c r="Q16" s="127" t="str">
        <f>IF(OR(R16="Preventivo",R16="Detectivo"),"Probabilidad",IF(R16="Correctivo","Impacto",""))</f>
        <v/>
      </c>
      <c r="R16" s="128"/>
      <c r="S16" s="128"/>
      <c r="T16" s="129" t="str">
        <f>IF(AND(R16="Preventivo",S16="Automático"),"50%",IF(AND(R16="Preventivo",S16="Manual"),"40%",IF(AND(R16="Detectivo",S16="Automático"),"40%",IF(AND(R16="Detectivo",S16="Manual"),"30%",IF(AND(R16="Correctivo",S16="Automático"),"35%",IF(AND(R16="Correctivo",S16="Manual"),"25%",""))))))</f>
        <v/>
      </c>
      <c r="U16" s="128"/>
      <c r="V16" s="128"/>
      <c r="W16" s="128"/>
      <c r="X16" s="130" t="str">
        <f>IFERROR(IF(Q16="Probabilidad",(I16-(+I16*T16)),IF(Q16="Impacto",I16,"")),"")</f>
        <v/>
      </c>
      <c r="Y16" s="131" t="str">
        <f>IFERROR(IF(X16="","",IF(X16&lt;=0.2,"Muy Baja",IF(X16&lt;=0.4,"Baja",IF(X16&lt;=0.6,"Media",IF(X16&lt;=0.8,"Alta","Muy Alta"))))),"")</f>
        <v/>
      </c>
      <c r="Z16" s="132" t="str">
        <f>+X16</f>
        <v/>
      </c>
      <c r="AA16" s="131" t="str">
        <f>IFERROR(IF(AB16="","",IF(AB16&lt;=0.2,"Leve",IF(AB16&lt;=0.4,"Menor",IF(AB16&lt;=0.6,"Moderado",IF(AB16&lt;=0.8,"Mayor","Catastrófico"))))),"")</f>
        <v/>
      </c>
      <c r="AB16" s="132" t="str">
        <f>IFERROR(IF(Q16="Impacto",(M16-(+M16*T16)),IF(Q16="Probabilidad",M16,"")),"")</f>
        <v/>
      </c>
      <c r="AC16" s="133" t="str">
        <f>IFERROR(IF(OR(AND(Y16="Muy Baja",AA16="Leve"),AND(Y16="Muy Baja",AA16="Menor"),AND(Y16="Baja",AA16="Leve")),"Bajo",IF(OR(AND(Y16="Muy baja",AA16="Moderado"),AND(Y16="Baja",AA16="Menor"),AND(Y16="Baja",AA16="Moderado"),AND(Y16="Media",AA16="Leve"),AND(Y16="Media",AA16="Menor"),AND(Y16="Media",AA16="Moderado"),AND(Y16="Alta",AA16="Leve"),AND(Y16="Alta",AA16="Menor")),"Moderado",IF(OR(AND(Y16="Muy Baja",AA16="Mayor"),AND(Y16="Baja",AA16="Mayor"),AND(Y16="Media",AA16="Mayor"),AND(Y16="Alta",AA16="Moderado"),AND(Y16="Alta",AA16="Mayor"),AND(Y16="Muy Alta",AA16="Leve"),AND(Y16="Muy Alta",AA16="Menor"),AND(Y16="Muy Alta",AA16="Moderado"),AND(Y16="Muy Alta",AA16="Mayor")),"Alto",IF(OR(AND(Y16="Muy Baja",AA16="Catastrófico"),AND(Y16="Baja",AA16="Catastrófico"),AND(Y16="Media",AA16="Catastrófico"),AND(Y16="Alta",AA16="Catastrófico"),AND(Y16="Muy Alta",AA16="Catastrófico")),"Extremo","")))),"")</f>
        <v/>
      </c>
      <c r="AD16" s="134"/>
      <c r="AE16" s="135"/>
      <c r="AF16" s="136"/>
      <c r="AG16" s="137"/>
      <c r="AH16" s="137"/>
      <c r="AI16" s="135"/>
      <c r="AJ16" s="136"/>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row>
    <row r="17" spans="1:68" ht="151.5" customHeight="1" x14ac:dyDescent="0.3">
      <c r="A17" s="189"/>
      <c r="B17" s="180"/>
      <c r="C17" s="180"/>
      <c r="D17" s="180"/>
      <c r="E17" s="192"/>
      <c r="F17" s="180"/>
      <c r="G17" s="183"/>
      <c r="H17" s="186"/>
      <c r="I17" s="198"/>
      <c r="J17" s="201"/>
      <c r="K17" s="198">
        <f ca="1">IF(NOT(ISERROR(MATCH(J17,_xlfn.ANCHORARRAY(E28),0))),I30&amp;"Por favor no seleccionar los criterios de impacto",J17)</f>
        <v>0</v>
      </c>
      <c r="L17" s="186"/>
      <c r="M17" s="198"/>
      <c r="N17" s="195"/>
      <c r="O17" s="125">
        <v>2</v>
      </c>
      <c r="P17" s="126"/>
      <c r="Q17" s="127" t="str">
        <f>IF(OR(R17="Preventivo",R17="Detectivo"),"Probabilidad",IF(R17="Correctivo","Impacto",""))</f>
        <v/>
      </c>
      <c r="R17" s="128"/>
      <c r="S17" s="128"/>
      <c r="T17" s="129" t="str">
        <f t="shared" ref="T17:T21" si="8">IF(AND(R17="Preventivo",S17="Automático"),"50%",IF(AND(R17="Preventivo",S17="Manual"),"40%",IF(AND(R17="Detectivo",S17="Automático"),"40%",IF(AND(R17="Detectivo",S17="Manual"),"30%",IF(AND(R17="Correctivo",S17="Automático"),"35%",IF(AND(R17="Correctivo",S17="Manual"),"25%",""))))))</f>
        <v/>
      </c>
      <c r="U17" s="128"/>
      <c r="V17" s="128"/>
      <c r="W17" s="128"/>
      <c r="X17" s="130" t="str">
        <f>IFERROR(IF(AND(Q16="Probabilidad",Q17="Probabilidad"),(Z16-(+Z16*T17)),IF(Q17="Probabilidad",(I16-(+I16*T17)),IF(Q17="Impacto",Z16,""))),"")</f>
        <v/>
      </c>
      <c r="Y17" s="131" t="str">
        <f t="shared" si="1"/>
        <v/>
      </c>
      <c r="Z17" s="132" t="str">
        <f t="shared" ref="Z17:Z21" si="9">+X17</f>
        <v/>
      </c>
      <c r="AA17" s="131" t="str">
        <f t="shared" si="3"/>
        <v/>
      </c>
      <c r="AB17" s="132" t="str">
        <f>IFERROR(IF(AND(Q16="Impacto",Q17="Impacto"),(AB10-(+AB10*T17)),IF(Q17="Impacto",($M$16-(+$M$16*T17)),IF(Q17="Probabilidad",AB10,""))),"")</f>
        <v/>
      </c>
      <c r="AC17" s="133" t="str">
        <f t="shared" ref="AC17:AC18" si="10">IFERROR(IF(OR(AND(Y17="Muy Baja",AA17="Leve"),AND(Y17="Muy Baja",AA17="Menor"),AND(Y17="Baja",AA17="Leve")),"Bajo",IF(OR(AND(Y17="Muy baja",AA17="Moderado"),AND(Y17="Baja",AA17="Menor"),AND(Y17="Baja",AA17="Moderado"),AND(Y17="Media",AA17="Leve"),AND(Y17="Media",AA17="Menor"),AND(Y17="Media",AA17="Moderado"),AND(Y17="Alta",AA17="Leve"),AND(Y17="Alta",AA17="Menor")),"Moderado",IF(OR(AND(Y17="Muy Baja",AA17="Mayor"),AND(Y17="Baja",AA17="Mayor"),AND(Y17="Media",AA17="Mayor"),AND(Y17="Alta",AA17="Moderado"),AND(Y17="Alta",AA17="Mayor"),AND(Y17="Muy Alta",AA17="Leve"),AND(Y17="Muy Alta",AA17="Menor"),AND(Y17="Muy Alta",AA17="Moderado"),AND(Y17="Muy Alta",AA17="Mayor")),"Alto",IF(OR(AND(Y17="Muy Baja",AA17="Catastrófico"),AND(Y17="Baja",AA17="Catastrófico"),AND(Y17="Media",AA17="Catastrófico"),AND(Y17="Alta",AA17="Catastrófico"),AND(Y17="Muy Alta",AA17="Catastrófico")),"Extremo","")))),"")</f>
        <v/>
      </c>
      <c r="AD17" s="134"/>
      <c r="AE17" s="135"/>
      <c r="AF17" s="136"/>
      <c r="AG17" s="137"/>
      <c r="AH17" s="137"/>
      <c r="AI17" s="135"/>
      <c r="AJ17" s="136"/>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row>
    <row r="18" spans="1:68" ht="151.5" customHeight="1" x14ac:dyDescent="0.3">
      <c r="A18" s="189"/>
      <c r="B18" s="180"/>
      <c r="C18" s="180"/>
      <c r="D18" s="180"/>
      <c r="E18" s="192"/>
      <c r="F18" s="180"/>
      <c r="G18" s="183"/>
      <c r="H18" s="186"/>
      <c r="I18" s="198"/>
      <c r="J18" s="201"/>
      <c r="K18" s="198">
        <f ca="1">IF(NOT(ISERROR(MATCH(J18,_xlfn.ANCHORARRAY(E29),0))),I31&amp;"Por favor no seleccionar los criterios de impacto",J18)</f>
        <v>0</v>
      </c>
      <c r="L18" s="186"/>
      <c r="M18" s="198"/>
      <c r="N18" s="195"/>
      <c r="O18" s="125">
        <v>3</v>
      </c>
      <c r="P18" s="138"/>
      <c r="Q18" s="127" t="str">
        <f>IF(OR(R18="Preventivo",R18="Detectivo"),"Probabilidad",IF(R18="Correctivo","Impacto",""))</f>
        <v/>
      </c>
      <c r="R18" s="128"/>
      <c r="S18" s="128"/>
      <c r="T18" s="129" t="str">
        <f t="shared" si="8"/>
        <v/>
      </c>
      <c r="U18" s="128"/>
      <c r="V18" s="128"/>
      <c r="W18" s="128"/>
      <c r="X18" s="130" t="str">
        <f>IFERROR(IF(AND(Q17="Probabilidad",Q18="Probabilidad"),(Z17-(+Z17*T18)),IF(AND(Q17="Impacto",Q18="Probabilidad"),(Z16-(+Z16*T18)),IF(Q18="Impacto",Z17,""))),"")</f>
        <v/>
      </c>
      <c r="Y18" s="131" t="str">
        <f t="shared" si="1"/>
        <v/>
      </c>
      <c r="Z18" s="132" t="str">
        <f t="shared" si="9"/>
        <v/>
      </c>
      <c r="AA18" s="131" t="str">
        <f t="shared" si="3"/>
        <v/>
      </c>
      <c r="AB18" s="132" t="str">
        <f>IFERROR(IF(AND(Q17="Impacto",Q18="Impacto"),(AB17-(+AB17*T18)),IF(AND(Q17="Probabilidad",Q18="Impacto"),(AB16-(+AB16*T18)),IF(Q18="Probabilidad",AB17,""))),"")</f>
        <v/>
      </c>
      <c r="AC18" s="133" t="str">
        <f t="shared" si="10"/>
        <v/>
      </c>
      <c r="AD18" s="134"/>
      <c r="AE18" s="135"/>
      <c r="AF18" s="136"/>
      <c r="AG18" s="137"/>
      <c r="AH18" s="137"/>
      <c r="AI18" s="135"/>
      <c r="AJ18" s="136"/>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row>
    <row r="19" spans="1:68" ht="151.5" customHeight="1" x14ac:dyDescent="0.3">
      <c r="A19" s="189"/>
      <c r="B19" s="180"/>
      <c r="C19" s="180"/>
      <c r="D19" s="180"/>
      <c r="E19" s="192"/>
      <c r="F19" s="180"/>
      <c r="G19" s="183"/>
      <c r="H19" s="186"/>
      <c r="I19" s="198"/>
      <c r="J19" s="201"/>
      <c r="K19" s="198">
        <f ca="1">IF(NOT(ISERROR(MATCH(J19,_xlfn.ANCHORARRAY(E30),0))),I32&amp;"Por favor no seleccionar los criterios de impacto",J19)</f>
        <v>0</v>
      </c>
      <c r="L19" s="186"/>
      <c r="M19" s="198"/>
      <c r="N19" s="195"/>
      <c r="O19" s="125">
        <v>4</v>
      </c>
      <c r="P19" s="126"/>
      <c r="Q19" s="127" t="str">
        <f t="shared" ref="Q19:Q21" si="11">IF(OR(R19="Preventivo",R19="Detectivo"),"Probabilidad",IF(R19="Correctivo","Impacto",""))</f>
        <v/>
      </c>
      <c r="R19" s="128"/>
      <c r="S19" s="128"/>
      <c r="T19" s="129" t="str">
        <f t="shared" si="8"/>
        <v/>
      </c>
      <c r="U19" s="128"/>
      <c r="V19" s="128"/>
      <c r="W19" s="128"/>
      <c r="X19" s="130" t="str">
        <f t="shared" ref="X19:X21" si="12">IFERROR(IF(AND(Q18="Probabilidad",Q19="Probabilidad"),(Z18-(+Z18*T19)),IF(AND(Q18="Impacto",Q19="Probabilidad"),(Z17-(+Z17*T19)),IF(Q19="Impacto",Z18,""))),"")</f>
        <v/>
      </c>
      <c r="Y19" s="131" t="str">
        <f t="shared" si="1"/>
        <v/>
      </c>
      <c r="Z19" s="132" t="str">
        <f t="shared" si="9"/>
        <v/>
      </c>
      <c r="AA19" s="131" t="str">
        <f t="shared" si="3"/>
        <v/>
      </c>
      <c r="AB19" s="132" t="str">
        <f t="shared" ref="AB19:AB21" si="13">IFERROR(IF(AND(Q18="Impacto",Q19="Impacto"),(AB18-(+AB18*T19)),IF(AND(Q18="Probabilidad",Q19="Impacto"),(AB17-(+AB17*T19)),IF(Q19="Probabilidad",AB18,""))),"")</f>
        <v/>
      </c>
      <c r="AC19" s="133" t="str">
        <f>IFERROR(IF(OR(AND(Y19="Muy Baja",AA19="Leve"),AND(Y19="Muy Baja",AA19="Menor"),AND(Y19="Baja",AA19="Leve")),"Bajo",IF(OR(AND(Y19="Muy baja",AA19="Moderado"),AND(Y19="Baja",AA19="Menor"),AND(Y19="Baja",AA19="Moderado"),AND(Y19="Media",AA19="Leve"),AND(Y19="Media",AA19="Menor"),AND(Y19="Media",AA19="Moderado"),AND(Y19="Alta",AA19="Leve"),AND(Y19="Alta",AA19="Menor")),"Moderado",IF(OR(AND(Y19="Muy Baja",AA19="Mayor"),AND(Y19="Baja",AA19="Mayor"),AND(Y19="Media",AA19="Mayor"),AND(Y19="Alta",AA19="Moderado"),AND(Y19="Alta",AA19="Mayor"),AND(Y19="Muy Alta",AA19="Leve"),AND(Y19="Muy Alta",AA19="Menor"),AND(Y19="Muy Alta",AA19="Moderado"),AND(Y19="Muy Alta",AA19="Mayor")),"Alto",IF(OR(AND(Y19="Muy Baja",AA19="Catastrófico"),AND(Y19="Baja",AA19="Catastrófico"),AND(Y19="Media",AA19="Catastrófico"),AND(Y19="Alta",AA19="Catastrófico"),AND(Y19="Muy Alta",AA19="Catastrófico")),"Extremo","")))),"")</f>
        <v/>
      </c>
      <c r="AD19" s="134"/>
      <c r="AE19" s="135"/>
      <c r="AF19" s="136"/>
      <c r="AG19" s="137"/>
      <c r="AH19" s="137"/>
      <c r="AI19" s="135"/>
      <c r="AJ19" s="136"/>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row>
    <row r="20" spans="1:68" ht="151.5" customHeight="1" x14ac:dyDescent="0.3">
      <c r="A20" s="189"/>
      <c r="B20" s="180"/>
      <c r="C20" s="180"/>
      <c r="D20" s="180"/>
      <c r="E20" s="192"/>
      <c r="F20" s="180"/>
      <c r="G20" s="183"/>
      <c r="H20" s="186"/>
      <c r="I20" s="198"/>
      <c r="J20" s="201"/>
      <c r="K20" s="198">
        <f ca="1">IF(NOT(ISERROR(MATCH(J20,_xlfn.ANCHORARRAY(E31),0))),I33&amp;"Por favor no seleccionar los criterios de impacto",J20)</f>
        <v>0</v>
      </c>
      <c r="L20" s="186"/>
      <c r="M20" s="198"/>
      <c r="N20" s="195"/>
      <c r="O20" s="125">
        <v>5</v>
      </c>
      <c r="P20" s="126"/>
      <c r="Q20" s="127" t="str">
        <f t="shared" si="11"/>
        <v/>
      </c>
      <c r="R20" s="128"/>
      <c r="S20" s="128"/>
      <c r="T20" s="129" t="str">
        <f t="shared" si="8"/>
        <v/>
      </c>
      <c r="U20" s="128"/>
      <c r="V20" s="128"/>
      <c r="W20" s="128"/>
      <c r="X20" s="130" t="str">
        <f t="shared" si="12"/>
        <v/>
      </c>
      <c r="Y20" s="131" t="str">
        <f t="shared" si="1"/>
        <v/>
      </c>
      <c r="Z20" s="132" t="str">
        <f t="shared" si="9"/>
        <v/>
      </c>
      <c r="AA20" s="131" t="str">
        <f t="shared" si="3"/>
        <v/>
      </c>
      <c r="AB20" s="132" t="str">
        <f t="shared" si="13"/>
        <v/>
      </c>
      <c r="AC20" s="133" t="str">
        <f t="shared" ref="AC20:AC21" si="14">IFERROR(IF(OR(AND(Y20="Muy Baja",AA20="Leve"),AND(Y20="Muy Baja",AA20="Menor"),AND(Y20="Baja",AA20="Leve")),"Bajo",IF(OR(AND(Y20="Muy baja",AA20="Moderado"),AND(Y20="Baja",AA20="Menor"),AND(Y20="Baja",AA20="Moderado"),AND(Y20="Media",AA20="Leve"),AND(Y20="Media",AA20="Menor"),AND(Y20="Media",AA20="Moderado"),AND(Y20="Alta",AA20="Leve"),AND(Y20="Alta",AA20="Menor")),"Moderado",IF(OR(AND(Y20="Muy Baja",AA20="Mayor"),AND(Y20="Baja",AA20="Mayor"),AND(Y20="Media",AA20="Mayor"),AND(Y20="Alta",AA20="Moderado"),AND(Y20="Alta",AA20="Mayor"),AND(Y20="Muy Alta",AA20="Leve"),AND(Y20="Muy Alta",AA20="Menor"),AND(Y20="Muy Alta",AA20="Moderado"),AND(Y20="Muy Alta",AA20="Mayor")),"Alto",IF(OR(AND(Y20="Muy Baja",AA20="Catastrófico"),AND(Y20="Baja",AA20="Catastrófico"),AND(Y20="Media",AA20="Catastrófico"),AND(Y20="Alta",AA20="Catastrófico"),AND(Y20="Muy Alta",AA20="Catastrófico")),"Extremo","")))),"")</f>
        <v/>
      </c>
      <c r="AD20" s="134"/>
      <c r="AE20" s="135"/>
      <c r="AF20" s="136"/>
      <c r="AG20" s="137"/>
      <c r="AH20" s="137"/>
      <c r="AI20" s="135"/>
      <c r="AJ20" s="136"/>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row>
    <row r="21" spans="1:68" ht="151.5" customHeight="1" x14ac:dyDescent="0.3">
      <c r="A21" s="190"/>
      <c r="B21" s="181"/>
      <c r="C21" s="181"/>
      <c r="D21" s="181"/>
      <c r="E21" s="193"/>
      <c r="F21" s="181"/>
      <c r="G21" s="184"/>
      <c r="H21" s="187"/>
      <c r="I21" s="199"/>
      <c r="J21" s="202"/>
      <c r="K21" s="199">
        <f ca="1">IF(NOT(ISERROR(MATCH(J21,_xlfn.ANCHORARRAY(E32),0))),I34&amp;"Por favor no seleccionar los criterios de impacto",J21)</f>
        <v>0</v>
      </c>
      <c r="L21" s="187"/>
      <c r="M21" s="199"/>
      <c r="N21" s="196"/>
      <c r="O21" s="125">
        <v>6</v>
      </c>
      <c r="P21" s="126"/>
      <c r="Q21" s="127" t="str">
        <f t="shared" si="11"/>
        <v/>
      </c>
      <c r="R21" s="128"/>
      <c r="S21" s="128"/>
      <c r="T21" s="129" t="str">
        <f t="shared" si="8"/>
        <v/>
      </c>
      <c r="U21" s="128"/>
      <c r="V21" s="128"/>
      <c r="W21" s="128"/>
      <c r="X21" s="130" t="str">
        <f t="shared" si="12"/>
        <v/>
      </c>
      <c r="Y21" s="131" t="str">
        <f t="shared" si="1"/>
        <v/>
      </c>
      <c r="Z21" s="132" t="str">
        <f t="shared" si="9"/>
        <v/>
      </c>
      <c r="AA21" s="131" t="str">
        <f t="shared" si="3"/>
        <v/>
      </c>
      <c r="AB21" s="132" t="str">
        <f t="shared" si="13"/>
        <v/>
      </c>
      <c r="AC21" s="133" t="str">
        <f t="shared" si="14"/>
        <v/>
      </c>
      <c r="AD21" s="134"/>
      <c r="AE21" s="135"/>
      <c r="AF21" s="136"/>
      <c r="AG21" s="137"/>
      <c r="AH21" s="137"/>
      <c r="AI21" s="135"/>
      <c r="AJ21" s="136"/>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row>
    <row r="22" spans="1:68" ht="151.5" customHeight="1" x14ac:dyDescent="0.3">
      <c r="A22" s="188">
        <v>3</v>
      </c>
      <c r="B22" s="179"/>
      <c r="C22" s="179"/>
      <c r="D22" s="179"/>
      <c r="E22" s="191"/>
      <c r="F22" s="179"/>
      <c r="G22" s="182"/>
      <c r="H22" s="185" t="str">
        <f>IF(G22&lt;=0,"",IF(G22&lt;=2,"Muy Baja",IF(G22&lt;=24,"Baja",IF(G22&lt;=500,"Media",IF(G22&lt;=5000,"Alta","Muy Alta")))))</f>
        <v/>
      </c>
      <c r="I22" s="197" t="str">
        <f>IF(H22="","",IF(H22="Muy Baja",0.2,IF(H22="Baja",0.4,IF(H22="Media",0.6,IF(H22="Alta",0.8,IF(H22="Muy Alta",1,))))))</f>
        <v/>
      </c>
      <c r="J22" s="200"/>
      <c r="K22" s="197">
        <f ca="1">IF(NOT(ISERROR(MATCH(J22,'Tabla Impacto'!$B$221:$B$223,0))),'Tabla Impacto'!$F$223&amp;"Por favor no seleccionar los criterios de impacto(Afectación Económica o presupuestal y Pérdida Reputacional)",J22)</f>
        <v>0</v>
      </c>
      <c r="L22" s="185" t="str">
        <f ca="1">IF(OR(K22='Tabla Impacto'!$C$11,K22='Tabla Impacto'!$D$11),"Leve",IF(OR(K22='Tabla Impacto'!$C$12,K22='Tabla Impacto'!$D$12),"Menor",IF(OR(K22='Tabla Impacto'!$C$13,K22='Tabla Impacto'!$D$13),"Moderado",IF(OR(K22='Tabla Impacto'!$C$14,K22='Tabla Impacto'!$D$14),"Mayor",IF(OR(K22='Tabla Impacto'!$C$15,K22='Tabla Impacto'!$D$15),"Catastrófico","")))))</f>
        <v/>
      </c>
      <c r="M22" s="197" t="str">
        <f ca="1">IF(L22="","",IF(L22="Leve",0.2,IF(L22="Menor",0.4,IF(L22="Moderado",0.6,IF(L22="Mayor",0.8,IF(L22="Catastrófico",1,))))))</f>
        <v/>
      </c>
      <c r="N22" s="194" t="str">
        <f ca="1">IF(OR(AND(H22="Muy Baja",L22="Leve"),AND(H22="Muy Baja",L22="Menor"),AND(H22="Baja",L22="Leve")),"Bajo",IF(OR(AND(H22="Muy baja",L22="Moderado"),AND(H22="Baja",L22="Menor"),AND(H22="Baja",L22="Moderado"),AND(H22="Media",L22="Leve"),AND(H22="Media",L22="Menor"),AND(H22="Media",L22="Moderado"),AND(H22="Alta",L22="Leve"),AND(H22="Alta",L22="Menor")),"Moderado",IF(OR(AND(H22="Muy Baja",L22="Mayor"),AND(H22="Baja",L22="Mayor"),AND(H22="Media",L22="Mayor"),AND(H22="Alta",L22="Moderado"),AND(H22="Alta",L22="Mayor"),AND(H22="Muy Alta",L22="Leve"),AND(H22="Muy Alta",L22="Menor"),AND(H22="Muy Alta",L22="Moderado"),AND(H22="Muy Alta",L22="Mayor")),"Alto",IF(OR(AND(H22="Muy Baja",L22="Catastrófico"),AND(H22="Baja",L22="Catastrófico"),AND(H22="Media",L22="Catastrófico"),AND(H22="Alta",L22="Catastrófico"),AND(H22="Muy Alta",L22="Catastrófico")),"Extremo",""))))</f>
        <v/>
      </c>
      <c r="O22" s="125">
        <v>1</v>
      </c>
      <c r="P22" s="126"/>
      <c r="Q22" s="127" t="str">
        <f>IF(OR(R22="Preventivo",R22="Detectivo"),"Probabilidad",IF(R22="Correctivo","Impacto",""))</f>
        <v/>
      </c>
      <c r="R22" s="128"/>
      <c r="S22" s="128"/>
      <c r="T22" s="129" t="str">
        <f>IF(AND(R22="Preventivo",S22="Automático"),"50%",IF(AND(R22="Preventivo",S22="Manual"),"40%",IF(AND(R22="Detectivo",S22="Automático"),"40%",IF(AND(R22="Detectivo",S22="Manual"),"30%",IF(AND(R22="Correctivo",S22="Automático"),"35%",IF(AND(R22="Correctivo",S22="Manual"),"25%",""))))))</f>
        <v/>
      </c>
      <c r="U22" s="128"/>
      <c r="V22" s="128"/>
      <c r="W22" s="128"/>
      <c r="X22" s="130" t="str">
        <f>IFERROR(IF(Q22="Probabilidad",(I22-(+I22*T22)),IF(Q22="Impacto",I22,"")),"")</f>
        <v/>
      </c>
      <c r="Y22" s="131" t="str">
        <f>IFERROR(IF(X22="","",IF(X22&lt;=0.2,"Muy Baja",IF(X22&lt;=0.4,"Baja",IF(X22&lt;=0.6,"Media",IF(X22&lt;=0.8,"Alta","Muy Alta"))))),"")</f>
        <v/>
      </c>
      <c r="Z22" s="132" t="str">
        <f>+X22</f>
        <v/>
      </c>
      <c r="AA22" s="131" t="str">
        <f>IFERROR(IF(AB22="","",IF(AB22&lt;=0.2,"Leve",IF(AB22&lt;=0.4,"Menor",IF(AB22&lt;=0.6,"Moderado",IF(AB22&lt;=0.8,"Mayor","Catastrófico"))))),"")</f>
        <v/>
      </c>
      <c r="AB22" s="132" t="str">
        <f>IFERROR(IF(Q22="Impacto",(M22-(+M22*T22)),IF(Q22="Probabilidad",M22,"")),"")</f>
        <v/>
      </c>
      <c r="AC22" s="133" t="str">
        <f>IFERROR(IF(OR(AND(Y22="Muy Baja",AA22="Leve"),AND(Y22="Muy Baja",AA22="Menor"),AND(Y22="Baja",AA22="Leve")),"Bajo",IF(OR(AND(Y22="Muy baja",AA22="Moderado"),AND(Y22="Baja",AA22="Menor"),AND(Y22="Baja",AA22="Moderado"),AND(Y22="Media",AA22="Leve"),AND(Y22="Media",AA22="Menor"),AND(Y22="Media",AA22="Moderado"),AND(Y22="Alta",AA22="Leve"),AND(Y22="Alta",AA22="Menor")),"Moderado",IF(OR(AND(Y22="Muy Baja",AA22="Mayor"),AND(Y22="Baja",AA22="Mayor"),AND(Y22="Media",AA22="Mayor"),AND(Y22="Alta",AA22="Moderado"),AND(Y22="Alta",AA22="Mayor"),AND(Y22="Muy Alta",AA22="Leve"),AND(Y22="Muy Alta",AA22="Menor"),AND(Y22="Muy Alta",AA22="Moderado"),AND(Y22="Muy Alta",AA22="Mayor")),"Alto",IF(OR(AND(Y22="Muy Baja",AA22="Catastrófico"),AND(Y22="Baja",AA22="Catastrófico"),AND(Y22="Media",AA22="Catastrófico"),AND(Y22="Alta",AA22="Catastrófico"),AND(Y22="Muy Alta",AA22="Catastrófico")),"Extremo","")))),"")</f>
        <v/>
      </c>
      <c r="AD22" s="134"/>
      <c r="AE22" s="135"/>
      <c r="AF22" s="136"/>
      <c r="AG22" s="137"/>
      <c r="AH22" s="137"/>
      <c r="AI22" s="135"/>
      <c r="AJ22" s="136"/>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row>
    <row r="23" spans="1:68" ht="151.5" customHeight="1" x14ac:dyDescent="0.3">
      <c r="A23" s="189"/>
      <c r="B23" s="180"/>
      <c r="C23" s="180"/>
      <c r="D23" s="180"/>
      <c r="E23" s="192"/>
      <c r="F23" s="180"/>
      <c r="G23" s="183"/>
      <c r="H23" s="186"/>
      <c r="I23" s="198"/>
      <c r="J23" s="201"/>
      <c r="K23" s="198">
        <f t="shared" ref="K23:K27" ca="1" si="15">IF(NOT(ISERROR(MATCH(J23,_xlfn.ANCHORARRAY(E34),0))),I36&amp;"Por favor no seleccionar los criterios de impacto",J23)</f>
        <v>0</v>
      </c>
      <c r="L23" s="186"/>
      <c r="M23" s="198"/>
      <c r="N23" s="195"/>
      <c r="O23" s="125">
        <v>2</v>
      </c>
      <c r="P23" s="126"/>
      <c r="Q23" s="127" t="str">
        <f>IF(OR(R23="Preventivo",R23="Detectivo"),"Probabilidad",IF(R23="Correctivo","Impacto",""))</f>
        <v/>
      </c>
      <c r="R23" s="128"/>
      <c r="S23" s="128"/>
      <c r="T23" s="129" t="str">
        <f t="shared" ref="T23:T27" si="16">IF(AND(R23="Preventivo",S23="Automático"),"50%",IF(AND(R23="Preventivo",S23="Manual"),"40%",IF(AND(R23="Detectivo",S23="Automático"),"40%",IF(AND(R23="Detectivo",S23="Manual"),"30%",IF(AND(R23="Correctivo",S23="Automático"),"35%",IF(AND(R23="Correctivo",S23="Manual"),"25%",""))))))</f>
        <v/>
      </c>
      <c r="U23" s="128"/>
      <c r="V23" s="128"/>
      <c r="W23" s="128"/>
      <c r="X23" s="139" t="str">
        <f>IFERROR(IF(AND(Q22="Probabilidad",Q23="Probabilidad"),(Z22-(+Z22*T23)),IF(Q23="Probabilidad",(I22-(+I22*T23)),IF(Q23="Impacto",Z22,""))),"")</f>
        <v/>
      </c>
      <c r="Y23" s="131" t="str">
        <f t="shared" si="1"/>
        <v/>
      </c>
      <c r="Z23" s="132" t="str">
        <f t="shared" ref="Z23:Z27" si="17">+X23</f>
        <v/>
      </c>
      <c r="AA23" s="131" t="str">
        <f t="shared" si="3"/>
        <v/>
      </c>
      <c r="AB23" s="132" t="str">
        <f>IFERROR(IF(AND(Q22="Impacto",Q23="Impacto"),(AB16-(+AB16*T23)),IF(Q23="Impacto",($M$22-(+$M$22*T23)),IF(Q23="Probabilidad",AB16,""))),"")</f>
        <v/>
      </c>
      <c r="AC23" s="133" t="str">
        <f t="shared" ref="AC23:AC24" si="18">IFERROR(IF(OR(AND(Y23="Muy Baja",AA23="Leve"),AND(Y23="Muy Baja",AA23="Menor"),AND(Y23="Baja",AA23="Leve")),"Bajo",IF(OR(AND(Y23="Muy baja",AA23="Moderado"),AND(Y23="Baja",AA23="Menor"),AND(Y23="Baja",AA23="Moderado"),AND(Y23="Media",AA23="Leve"),AND(Y23="Media",AA23="Menor"),AND(Y23="Media",AA23="Moderado"),AND(Y23="Alta",AA23="Leve"),AND(Y23="Alta",AA23="Menor")),"Moderado",IF(OR(AND(Y23="Muy Baja",AA23="Mayor"),AND(Y23="Baja",AA23="Mayor"),AND(Y23="Media",AA23="Mayor"),AND(Y23="Alta",AA23="Moderado"),AND(Y23="Alta",AA23="Mayor"),AND(Y23="Muy Alta",AA23="Leve"),AND(Y23="Muy Alta",AA23="Menor"),AND(Y23="Muy Alta",AA23="Moderado"),AND(Y23="Muy Alta",AA23="Mayor")),"Alto",IF(OR(AND(Y23="Muy Baja",AA23="Catastrófico"),AND(Y23="Baja",AA23="Catastrófico"),AND(Y23="Media",AA23="Catastrófico"),AND(Y23="Alta",AA23="Catastrófico"),AND(Y23="Muy Alta",AA23="Catastrófico")),"Extremo","")))),"")</f>
        <v/>
      </c>
      <c r="AD23" s="134"/>
      <c r="AE23" s="135"/>
      <c r="AF23" s="136"/>
      <c r="AG23" s="137"/>
      <c r="AH23" s="137"/>
      <c r="AI23" s="135"/>
      <c r="AJ23" s="136"/>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row>
    <row r="24" spans="1:68" ht="151.5" customHeight="1" x14ac:dyDescent="0.3">
      <c r="A24" s="189"/>
      <c r="B24" s="180"/>
      <c r="C24" s="180"/>
      <c r="D24" s="180"/>
      <c r="E24" s="192"/>
      <c r="F24" s="180"/>
      <c r="G24" s="183"/>
      <c r="H24" s="186"/>
      <c r="I24" s="198"/>
      <c r="J24" s="201"/>
      <c r="K24" s="198">
        <f t="shared" ca="1" si="15"/>
        <v>0</v>
      </c>
      <c r="L24" s="186"/>
      <c r="M24" s="198"/>
      <c r="N24" s="195"/>
      <c r="O24" s="125">
        <v>3</v>
      </c>
      <c r="P24" s="138"/>
      <c r="Q24" s="127" t="str">
        <f>IF(OR(R24="Preventivo",R24="Detectivo"),"Probabilidad",IF(R24="Correctivo","Impacto",""))</f>
        <v/>
      </c>
      <c r="R24" s="128"/>
      <c r="S24" s="128"/>
      <c r="T24" s="129" t="str">
        <f t="shared" si="16"/>
        <v/>
      </c>
      <c r="U24" s="128"/>
      <c r="V24" s="128"/>
      <c r="W24" s="128"/>
      <c r="X24" s="130" t="str">
        <f>IFERROR(IF(AND(Q23="Probabilidad",Q24="Probabilidad"),(Z23-(+Z23*T24)),IF(AND(Q23="Impacto",Q24="Probabilidad"),(Z22-(+Z22*T24)),IF(Q24="Impacto",Z23,""))),"")</f>
        <v/>
      </c>
      <c r="Y24" s="131" t="str">
        <f t="shared" si="1"/>
        <v/>
      </c>
      <c r="Z24" s="132" t="str">
        <f t="shared" si="17"/>
        <v/>
      </c>
      <c r="AA24" s="131" t="str">
        <f t="shared" si="3"/>
        <v/>
      </c>
      <c r="AB24" s="132" t="str">
        <f>IFERROR(IF(AND(Q23="Impacto",Q24="Impacto"),(AB23-(+AB23*T24)),IF(AND(Q23="Probabilidad",Q24="Impacto"),(AB22-(+AB22*T24)),IF(Q24="Probabilidad",AB23,""))),"")</f>
        <v/>
      </c>
      <c r="AC24" s="133" t="str">
        <f t="shared" si="18"/>
        <v/>
      </c>
      <c r="AD24" s="134"/>
      <c r="AE24" s="135"/>
      <c r="AF24" s="136"/>
      <c r="AG24" s="137"/>
      <c r="AH24" s="137"/>
      <c r="AI24" s="135"/>
      <c r="AJ24" s="136"/>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row>
    <row r="25" spans="1:68" ht="151.5" customHeight="1" x14ac:dyDescent="0.3">
      <c r="A25" s="189"/>
      <c r="B25" s="180"/>
      <c r="C25" s="180"/>
      <c r="D25" s="180"/>
      <c r="E25" s="192"/>
      <c r="F25" s="180"/>
      <c r="G25" s="183"/>
      <c r="H25" s="186"/>
      <c r="I25" s="198"/>
      <c r="J25" s="201"/>
      <c r="K25" s="198">
        <f t="shared" ca="1" si="15"/>
        <v>0</v>
      </c>
      <c r="L25" s="186"/>
      <c r="M25" s="198"/>
      <c r="N25" s="195"/>
      <c r="O25" s="125">
        <v>4</v>
      </c>
      <c r="P25" s="126"/>
      <c r="Q25" s="127" t="str">
        <f t="shared" ref="Q25:Q27" si="19">IF(OR(R25="Preventivo",R25="Detectivo"),"Probabilidad",IF(R25="Correctivo","Impacto",""))</f>
        <v/>
      </c>
      <c r="R25" s="128"/>
      <c r="S25" s="128"/>
      <c r="T25" s="129" t="str">
        <f t="shared" si="16"/>
        <v/>
      </c>
      <c r="U25" s="128"/>
      <c r="V25" s="128"/>
      <c r="W25" s="128"/>
      <c r="X25" s="130" t="str">
        <f t="shared" ref="X25:X27" si="20">IFERROR(IF(AND(Q24="Probabilidad",Q25="Probabilidad"),(Z24-(+Z24*T25)),IF(AND(Q24="Impacto",Q25="Probabilidad"),(Z23-(+Z23*T25)),IF(Q25="Impacto",Z24,""))),"")</f>
        <v/>
      </c>
      <c r="Y25" s="131" t="str">
        <f t="shared" si="1"/>
        <v/>
      </c>
      <c r="Z25" s="132" t="str">
        <f t="shared" si="17"/>
        <v/>
      </c>
      <c r="AA25" s="131" t="str">
        <f t="shared" si="3"/>
        <v/>
      </c>
      <c r="AB25" s="132" t="str">
        <f t="shared" ref="AB25:AB27" si="21">IFERROR(IF(AND(Q24="Impacto",Q25="Impacto"),(AB24-(+AB24*T25)),IF(AND(Q24="Probabilidad",Q25="Impacto"),(AB23-(+AB23*T25)),IF(Q25="Probabilidad",AB24,""))),"")</f>
        <v/>
      </c>
      <c r="AC25" s="133" t="str">
        <f>IFERROR(IF(OR(AND(Y25="Muy Baja",AA25="Leve"),AND(Y25="Muy Baja",AA25="Menor"),AND(Y25="Baja",AA25="Leve")),"Bajo",IF(OR(AND(Y25="Muy baja",AA25="Moderado"),AND(Y25="Baja",AA25="Menor"),AND(Y25="Baja",AA25="Moderado"),AND(Y25="Media",AA25="Leve"),AND(Y25="Media",AA25="Menor"),AND(Y25="Media",AA25="Moderado"),AND(Y25="Alta",AA25="Leve"),AND(Y25="Alta",AA25="Menor")),"Moderado",IF(OR(AND(Y25="Muy Baja",AA25="Mayor"),AND(Y25="Baja",AA25="Mayor"),AND(Y25="Media",AA25="Mayor"),AND(Y25="Alta",AA25="Moderado"),AND(Y25="Alta",AA25="Mayor"),AND(Y25="Muy Alta",AA25="Leve"),AND(Y25="Muy Alta",AA25="Menor"),AND(Y25="Muy Alta",AA25="Moderado"),AND(Y25="Muy Alta",AA25="Mayor")),"Alto",IF(OR(AND(Y25="Muy Baja",AA25="Catastrófico"),AND(Y25="Baja",AA25="Catastrófico"),AND(Y25="Media",AA25="Catastrófico"),AND(Y25="Alta",AA25="Catastrófico"),AND(Y25="Muy Alta",AA25="Catastrófico")),"Extremo","")))),"")</f>
        <v/>
      </c>
      <c r="AD25" s="134"/>
      <c r="AE25" s="135"/>
      <c r="AF25" s="136"/>
      <c r="AG25" s="137"/>
      <c r="AH25" s="137"/>
      <c r="AI25" s="135"/>
      <c r="AJ25" s="136"/>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row>
    <row r="26" spans="1:68" ht="151.5" customHeight="1" x14ac:dyDescent="0.3">
      <c r="A26" s="189"/>
      <c r="B26" s="180"/>
      <c r="C26" s="180"/>
      <c r="D26" s="180"/>
      <c r="E26" s="192"/>
      <c r="F26" s="180"/>
      <c r="G26" s="183"/>
      <c r="H26" s="186"/>
      <c r="I26" s="198"/>
      <c r="J26" s="201"/>
      <c r="K26" s="198">
        <f t="shared" ca="1" si="15"/>
        <v>0</v>
      </c>
      <c r="L26" s="186"/>
      <c r="M26" s="198"/>
      <c r="N26" s="195"/>
      <c r="O26" s="125">
        <v>5</v>
      </c>
      <c r="P26" s="126"/>
      <c r="Q26" s="127" t="str">
        <f t="shared" si="19"/>
        <v/>
      </c>
      <c r="R26" s="128"/>
      <c r="S26" s="128"/>
      <c r="T26" s="129" t="str">
        <f t="shared" si="16"/>
        <v/>
      </c>
      <c r="U26" s="128"/>
      <c r="V26" s="128"/>
      <c r="W26" s="128"/>
      <c r="X26" s="130" t="str">
        <f t="shared" si="20"/>
        <v/>
      </c>
      <c r="Y26" s="131" t="str">
        <f t="shared" si="1"/>
        <v/>
      </c>
      <c r="Z26" s="132" t="str">
        <f t="shared" si="17"/>
        <v/>
      </c>
      <c r="AA26" s="131" t="str">
        <f t="shared" si="3"/>
        <v/>
      </c>
      <c r="AB26" s="132" t="str">
        <f t="shared" si="21"/>
        <v/>
      </c>
      <c r="AC26" s="133" t="str">
        <f t="shared" ref="AC26:AC27" si="22">IFERROR(IF(OR(AND(Y26="Muy Baja",AA26="Leve"),AND(Y26="Muy Baja",AA26="Menor"),AND(Y26="Baja",AA26="Leve")),"Bajo",IF(OR(AND(Y26="Muy baja",AA26="Moderado"),AND(Y26="Baja",AA26="Menor"),AND(Y26="Baja",AA26="Moderado"),AND(Y26="Media",AA26="Leve"),AND(Y26="Media",AA26="Menor"),AND(Y26="Media",AA26="Moderado"),AND(Y26="Alta",AA26="Leve"),AND(Y26="Alta",AA26="Menor")),"Moderado",IF(OR(AND(Y26="Muy Baja",AA26="Mayor"),AND(Y26="Baja",AA26="Mayor"),AND(Y26="Media",AA26="Mayor"),AND(Y26="Alta",AA26="Moderado"),AND(Y26="Alta",AA26="Mayor"),AND(Y26="Muy Alta",AA26="Leve"),AND(Y26="Muy Alta",AA26="Menor"),AND(Y26="Muy Alta",AA26="Moderado"),AND(Y26="Muy Alta",AA26="Mayor")),"Alto",IF(OR(AND(Y26="Muy Baja",AA26="Catastrófico"),AND(Y26="Baja",AA26="Catastrófico"),AND(Y26="Media",AA26="Catastrófico"),AND(Y26="Alta",AA26="Catastrófico"),AND(Y26="Muy Alta",AA26="Catastrófico")),"Extremo","")))),"")</f>
        <v/>
      </c>
      <c r="AD26" s="134"/>
      <c r="AE26" s="135"/>
      <c r="AF26" s="136"/>
      <c r="AG26" s="137"/>
      <c r="AH26" s="137"/>
      <c r="AI26" s="135"/>
      <c r="AJ26" s="136"/>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row>
    <row r="27" spans="1:68" ht="151.5" customHeight="1" x14ac:dyDescent="0.3">
      <c r="A27" s="190"/>
      <c r="B27" s="181"/>
      <c r="C27" s="181"/>
      <c r="D27" s="181"/>
      <c r="E27" s="193"/>
      <c r="F27" s="181"/>
      <c r="G27" s="184"/>
      <c r="H27" s="187"/>
      <c r="I27" s="199"/>
      <c r="J27" s="202"/>
      <c r="K27" s="199">
        <f t="shared" ca="1" si="15"/>
        <v>0</v>
      </c>
      <c r="L27" s="187"/>
      <c r="M27" s="199"/>
      <c r="N27" s="196"/>
      <c r="O27" s="125">
        <v>6</v>
      </c>
      <c r="P27" s="126"/>
      <c r="Q27" s="127" t="str">
        <f t="shared" si="19"/>
        <v/>
      </c>
      <c r="R27" s="128"/>
      <c r="S27" s="128"/>
      <c r="T27" s="129" t="str">
        <f t="shared" si="16"/>
        <v/>
      </c>
      <c r="U27" s="128"/>
      <c r="V27" s="128"/>
      <c r="W27" s="128"/>
      <c r="X27" s="130" t="str">
        <f t="shared" si="20"/>
        <v/>
      </c>
      <c r="Y27" s="131" t="str">
        <f t="shared" si="1"/>
        <v/>
      </c>
      <c r="Z27" s="132" t="str">
        <f t="shared" si="17"/>
        <v/>
      </c>
      <c r="AA27" s="131" t="str">
        <f t="shared" si="3"/>
        <v/>
      </c>
      <c r="AB27" s="132" t="str">
        <f t="shared" si="21"/>
        <v/>
      </c>
      <c r="AC27" s="133" t="str">
        <f t="shared" si="22"/>
        <v/>
      </c>
      <c r="AD27" s="134"/>
      <c r="AE27" s="135"/>
      <c r="AF27" s="136"/>
      <c r="AG27" s="137"/>
      <c r="AH27" s="137"/>
      <c r="AI27" s="135"/>
      <c r="AJ27" s="136"/>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row>
    <row r="28" spans="1:68" ht="151.5" customHeight="1" x14ac:dyDescent="0.3">
      <c r="A28" s="188">
        <v>4</v>
      </c>
      <c r="B28" s="179"/>
      <c r="C28" s="179"/>
      <c r="D28" s="179"/>
      <c r="E28" s="191"/>
      <c r="F28" s="179"/>
      <c r="G28" s="182"/>
      <c r="H28" s="185" t="str">
        <f>IF(G28&lt;=0,"",IF(G28&lt;=2,"Muy Baja",IF(G28&lt;=24,"Baja",IF(G28&lt;=500,"Media",IF(G28&lt;=5000,"Alta","Muy Alta")))))</f>
        <v/>
      </c>
      <c r="I28" s="197" t="str">
        <f>IF(H28="","",IF(H28="Muy Baja",0.2,IF(H28="Baja",0.4,IF(H28="Media",0.6,IF(H28="Alta",0.8,IF(H28="Muy Alta",1,))))))</f>
        <v/>
      </c>
      <c r="J28" s="200"/>
      <c r="K28" s="197">
        <f ca="1">IF(NOT(ISERROR(MATCH(J28,'Tabla Impacto'!$B$221:$B$223,0))),'Tabla Impacto'!$F$223&amp;"Por favor no seleccionar los criterios de impacto(Afectación Económica o presupuestal y Pérdida Reputacional)",J28)</f>
        <v>0</v>
      </c>
      <c r="L28" s="185" t="str">
        <f ca="1">IF(OR(K28='Tabla Impacto'!$C$11,K28='Tabla Impacto'!$D$11),"Leve",IF(OR(K28='Tabla Impacto'!$C$12,K28='Tabla Impacto'!$D$12),"Menor",IF(OR(K28='Tabla Impacto'!$C$13,K28='Tabla Impacto'!$D$13),"Moderado",IF(OR(K28='Tabla Impacto'!$C$14,K28='Tabla Impacto'!$D$14),"Mayor",IF(OR(K28='Tabla Impacto'!$C$15,K28='Tabla Impacto'!$D$15),"Catastrófico","")))))</f>
        <v/>
      </c>
      <c r="M28" s="197" t="str">
        <f ca="1">IF(L28="","",IF(L28="Leve",0.2,IF(L28="Menor",0.4,IF(L28="Moderado",0.6,IF(L28="Mayor",0.8,IF(L28="Catastrófico",1,))))))</f>
        <v/>
      </c>
      <c r="N28" s="194" t="str">
        <f ca="1">IF(OR(AND(H28="Muy Baja",L28="Leve"),AND(H28="Muy Baja",L28="Menor"),AND(H28="Baja",L28="Leve")),"Bajo",IF(OR(AND(H28="Muy baja",L28="Moderado"),AND(H28="Baja",L28="Menor"),AND(H28="Baja",L28="Moderado"),AND(H28="Media",L28="Leve"),AND(H28="Media",L28="Menor"),AND(H28="Media",L28="Moderado"),AND(H28="Alta",L28="Leve"),AND(H28="Alta",L28="Menor")),"Moderado",IF(OR(AND(H28="Muy Baja",L28="Mayor"),AND(H28="Baja",L28="Mayor"),AND(H28="Media",L28="Mayor"),AND(H28="Alta",L28="Moderado"),AND(H28="Alta",L28="Mayor"),AND(H28="Muy Alta",L28="Leve"),AND(H28="Muy Alta",L28="Menor"),AND(H28="Muy Alta",L28="Moderado"),AND(H28="Muy Alta",L28="Mayor")),"Alto",IF(OR(AND(H28="Muy Baja",L28="Catastrófico"),AND(H28="Baja",L28="Catastrófico"),AND(H28="Media",L28="Catastrófico"),AND(H28="Alta",L28="Catastrófico"),AND(H28="Muy Alta",L28="Catastrófico")),"Extremo",""))))</f>
        <v/>
      </c>
      <c r="O28" s="125">
        <v>1</v>
      </c>
      <c r="P28" s="126"/>
      <c r="Q28" s="127" t="str">
        <f>IF(OR(R28="Preventivo",R28="Detectivo"),"Probabilidad",IF(R28="Correctivo","Impacto",""))</f>
        <v/>
      </c>
      <c r="R28" s="128"/>
      <c r="S28" s="128"/>
      <c r="T28" s="129" t="str">
        <f>IF(AND(R28="Preventivo",S28="Automático"),"50%",IF(AND(R28="Preventivo",S28="Manual"),"40%",IF(AND(R28="Detectivo",S28="Automático"),"40%",IF(AND(R28="Detectivo",S28="Manual"),"30%",IF(AND(R28="Correctivo",S28="Automático"),"35%",IF(AND(R28="Correctivo",S28="Manual"),"25%",""))))))</f>
        <v/>
      </c>
      <c r="U28" s="128"/>
      <c r="V28" s="128"/>
      <c r="W28" s="128"/>
      <c r="X28" s="130" t="str">
        <f>IFERROR(IF(Q28="Probabilidad",(I28-(+I28*T28)),IF(Q28="Impacto",I28,"")),"")</f>
        <v/>
      </c>
      <c r="Y28" s="131" t="str">
        <f>IFERROR(IF(X28="","",IF(X28&lt;=0.2,"Muy Baja",IF(X28&lt;=0.4,"Baja",IF(X28&lt;=0.6,"Media",IF(X28&lt;=0.8,"Alta","Muy Alta"))))),"")</f>
        <v/>
      </c>
      <c r="Z28" s="132" t="str">
        <f>+X28</f>
        <v/>
      </c>
      <c r="AA28" s="131" t="str">
        <f>IFERROR(IF(AB28="","",IF(AB28&lt;=0.2,"Leve",IF(AB28&lt;=0.4,"Menor",IF(AB28&lt;=0.6,"Moderado",IF(AB28&lt;=0.8,"Mayor","Catastrófico"))))),"")</f>
        <v/>
      </c>
      <c r="AB28" s="132" t="str">
        <f>IFERROR(IF(Q28="Impacto",(M28-(+M28*T28)),IF(Q28="Probabilidad",M28,"")),"")</f>
        <v/>
      </c>
      <c r="AC28" s="133" t="str">
        <f>IFERROR(IF(OR(AND(Y28="Muy Baja",AA28="Leve"),AND(Y28="Muy Baja",AA28="Menor"),AND(Y28="Baja",AA28="Leve")),"Bajo",IF(OR(AND(Y28="Muy baja",AA28="Moderado"),AND(Y28="Baja",AA28="Menor"),AND(Y28="Baja",AA28="Moderado"),AND(Y28="Media",AA28="Leve"),AND(Y28="Media",AA28="Menor"),AND(Y28="Media",AA28="Moderado"),AND(Y28="Alta",AA28="Leve"),AND(Y28="Alta",AA28="Menor")),"Moderado",IF(OR(AND(Y28="Muy Baja",AA28="Mayor"),AND(Y28="Baja",AA28="Mayor"),AND(Y28="Media",AA28="Mayor"),AND(Y28="Alta",AA28="Moderado"),AND(Y28="Alta",AA28="Mayor"),AND(Y28="Muy Alta",AA28="Leve"),AND(Y28="Muy Alta",AA28="Menor"),AND(Y28="Muy Alta",AA28="Moderado"),AND(Y28="Muy Alta",AA28="Mayor")),"Alto",IF(OR(AND(Y28="Muy Baja",AA28="Catastrófico"),AND(Y28="Baja",AA28="Catastrófico"),AND(Y28="Media",AA28="Catastrófico"),AND(Y28="Alta",AA28="Catastrófico"),AND(Y28="Muy Alta",AA28="Catastrófico")),"Extremo","")))),"")</f>
        <v/>
      </c>
      <c r="AD28" s="134"/>
      <c r="AE28" s="135"/>
      <c r="AF28" s="136"/>
      <c r="AG28" s="137"/>
      <c r="AH28" s="137"/>
      <c r="AI28" s="135"/>
      <c r="AJ28" s="136"/>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row>
    <row r="29" spans="1:68" ht="151.5" customHeight="1" x14ac:dyDescent="0.3">
      <c r="A29" s="189"/>
      <c r="B29" s="180"/>
      <c r="C29" s="180"/>
      <c r="D29" s="180"/>
      <c r="E29" s="192"/>
      <c r="F29" s="180"/>
      <c r="G29" s="183"/>
      <c r="H29" s="186"/>
      <c r="I29" s="198"/>
      <c r="J29" s="201"/>
      <c r="K29" s="198">
        <f t="shared" ref="K29:K33" ca="1" si="23">IF(NOT(ISERROR(MATCH(J29,_xlfn.ANCHORARRAY(E40),0))),I42&amp;"Por favor no seleccionar los criterios de impacto",J29)</f>
        <v>0</v>
      </c>
      <c r="L29" s="186"/>
      <c r="M29" s="198"/>
      <c r="N29" s="195"/>
      <c r="O29" s="125">
        <v>2</v>
      </c>
      <c r="P29" s="126"/>
      <c r="Q29" s="127" t="str">
        <f>IF(OR(R29="Preventivo",R29="Detectivo"),"Probabilidad",IF(R29="Correctivo","Impacto",""))</f>
        <v/>
      </c>
      <c r="R29" s="128"/>
      <c r="S29" s="128"/>
      <c r="T29" s="129" t="str">
        <f t="shared" ref="T29:T33" si="24">IF(AND(R29="Preventivo",S29="Automático"),"50%",IF(AND(R29="Preventivo",S29="Manual"),"40%",IF(AND(R29="Detectivo",S29="Automático"),"40%",IF(AND(R29="Detectivo",S29="Manual"),"30%",IF(AND(R29="Correctivo",S29="Automático"),"35%",IF(AND(R29="Correctivo",S29="Manual"),"25%",""))))))</f>
        <v/>
      </c>
      <c r="U29" s="128"/>
      <c r="V29" s="128"/>
      <c r="W29" s="128"/>
      <c r="X29" s="130" t="str">
        <f>IFERROR(IF(AND(Q28="Probabilidad",Q29="Probabilidad"),(Z28-(+Z28*T29)),IF(Q29="Probabilidad",(I28-(+I28*T29)),IF(Q29="Impacto",Z28,""))),"")</f>
        <v/>
      </c>
      <c r="Y29" s="131" t="str">
        <f t="shared" si="1"/>
        <v/>
      </c>
      <c r="Z29" s="132" t="str">
        <f t="shared" ref="Z29:Z33" si="25">+X29</f>
        <v/>
      </c>
      <c r="AA29" s="131" t="str">
        <f t="shared" si="3"/>
        <v/>
      </c>
      <c r="AB29" s="132" t="str">
        <f>IFERROR(IF(AND(Q28="Impacto",Q29="Impacto"),(AB22-(+AB22*T29)),IF(Q29="Impacto",($M$28-(+$M$28*T29)),IF(Q29="Probabilidad",AB22,""))),"")</f>
        <v/>
      </c>
      <c r="AC29" s="133" t="str">
        <f t="shared" ref="AC29:AC30" si="26">IFERROR(IF(OR(AND(Y29="Muy Baja",AA29="Leve"),AND(Y29="Muy Baja",AA29="Menor"),AND(Y29="Baja",AA29="Leve")),"Bajo",IF(OR(AND(Y29="Muy baja",AA29="Moderado"),AND(Y29="Baja",AA29="Menor"),AND(Y29="Baja",AA29="Moderado"),AND(Y29="Media",AA29="Leve"),AND(Y29="Media",AA29="Menor"),AND(Y29="Media",AA29="Moderado"),AND(Y29="Alta",AA29="Leve"),AND(Y29="Alta",AA29="Menor")),"Moderado",IF(OR(AND(Y29="Muy Baja",AA29="Mayor"),AND(Y29="Baja",AA29="Mayor"),AND(Y29="Media",AA29="Mayor"),AND(Y29="Alta",AA29="Moderado"),AND(Y29="Alta",AA29="Mayor"),AND(Y29="Muy Alta",AA29="Leve"),AND(Y29="Muy Alta",AA29="Menor"),AND(Y29="Muy Alta",AA29="Moderado"),AND(Y29="Muy Alta",AA29="Mayor")),"Alto",IF(OR(AND(Y29="Muy Baja",AA29="Catastrófico"),AND(Y29="Baja",AA29="Catastrófico"),AND(Y29="Media",AA29="Catastrófico"),AND(Y29="Alta",AA29="Catastrófico"),AND(Y29="Muy Alta",AA29="Catastrófico")),"Extremo","")))),"")</f>
        <v/>
      </c>
      <c r="AD29" s="134"/>
      <c r="AE29" s="135"/>
      <c r="AF29" s="136"/>
      <c r="AG29" s="137"/>
      <c r="AH29" s="137"/>
      <c r="AI29" s="135"/>
      <c r="AJ29" s="136"/>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row>
    <row r="30" spans="1:68" ht="151.5" customHeight="1" x14ac:dyDescent="0.3">
      <c r="A30" s="189"/>
      <c r="B30" s="180"/>
      <c r="C30" s="180"/>
      <c r="D30" s="180"/>
      <c r="E30" s="192"/>
      <c r="F30" s="180"/>
      <c r="G30" s="183"/>
      <c r="H30" s="186"/>
      <c r="I30" s="198"/>
      <c r="J30" s="201"/>
      <c r="K30" s="198">
        <f t="shared" ca="1" si="23"/>
        <v>0</v>
      </c>
      <c r="L30" s="186"/>
      <c r="M30" s="198"/>
      <c r="N30" s="195"/>
      <c r="O30" s="125">
        <v>3</v>
      </c>
      <c r="P30" s="138"/>
      <c r="Q30" s="127" t="str">
        <f>IF(OR(R30="Preventivo",R30="Detectivo"),"Probabilidad",IF(R30="Correctivo","Impacto",""))</f>
        <v/>
      </c>
      <c r="R30" s="128"/>
      <c r="S30" s="128"/>
      <c r="T30" s="129" t="str">
        <f t="shared" si="24"/>
        <v/>
      </c>
      <c r="U30" s="128"/>
      <c r="V30" s="128"/>
      <c r="W30" s="128"/>
      <c r="X30" s="130" t="str">
        <f>IFERROR(IF(AND(Q29="Probabilidad",Q30="Probabilidad"),(Z29-(+Z29*T30)),IF(AND(Q29="Impacto",Q30="Probabilidad"),(Z28-(+Z28*T30)),IF(Q30="Impacto",Z29,""))),"")</f>
        <v/>
      </c>
      <c r="Y30" s="131" t="str">
        <f t="shared" si="1"/>
        <v/>
      </c>
      <c r="Z30" s="132" t="str">
        <f t="shared" si="25"/>
        <v/>
      </c>
      <c r="AA30" s="131" t="str">
        <f t="shared" si="3"/>
        <v/>
      </c>
      <c r="AB30" s="132" t="str">
        <f>IFERROR(IF(AND(Q29="Impacto",Q30="Impacto"),(AB29-(+AB29*T30)),IF(AND(Q29="Probabilidad",Q30="Impacto"),(AB28-(+AB28*T30)),IF(Q30="Probabilidad",AB29,""))),"")</f>
        <v/>
      </c>
      <c r="AC30" s="133" t="str">
        <f t="shared" si="26"/>
        <v/>
      </c>
      <c r="AD30" s="134"/>
      <c r="AE30" s="135"/>
      <c r="AF30" s="136"/>
      <c r="AG30" s="137"/>
      <c r="AH30" s="137"/>
      <c r="AI30" s="135"/>
      <c r="AJ30" s="136"/>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row>
    <row r="31" spans="1:68" ht="151.5" customHeight="1" x14ac:dyDescent="0.3">
      <c r="A31" s="189"/>
      <c r="B31" s="180"/>
      <c r="C31" s="180"/>
      <c r="D31" s="180"/>
      <c r="E31" s="192"/>
      <c r="F31" s="180"/>
      <c r="G31" s="183"/>
      <c r="H31" s="186"/>
      <c r="I31" s="198"/>
      <c r="J31" s="201"/>
      <c r="K31" s="198">
        <f t="shared" ca="1" si="23"/>
        <v>0</v>
      </c>
      <c r="L31" s="186"/>
      <c r="M31" s="198"/>
      <c r="N31" s="195"/>
      <c r="O31" s="125">
        <v>4</v>
      </c>
      <c r="P31" s="126"/>
      <c r="Q31" s="127" t="str">
        <f t="shared" ref="Q31:Q33" si="27">IF(OR(R31="Preventivo",R31="Detectivo"),"Probabilidad",IF(R31="Correctivo","Impacto",""))</f>
        <v/>
      </c>
      <c r="R31" s="128"/>
      <c r="S31" s="128"/>
      <c r="T31" s="129" t="str">
        <f t="shared" si="24"/>
        <v/>
      </c>
      <c r="U31" s="128"/>
      <c r="V31" s="128"/>
      <c r="W31" s="128"/>
      <c r="X31" s="130" t="str">
        <f t="shared" ref="X31:X33" si="28">IFERROR(IF(AND(Q30="Probabilidad",Q31="Probabilidad"),(Z30-(+Z30*T31)),IF(AND(Q30="Impacto",Q31="Probabilidad"),(Z29-(+Z29*T31)),IF(Q31="Impacto",Z30,""))),"")</f>
        <v/>
      </c>
      <c r="Y31" s="131" t="str">
        <f t="shared" si="1"/>
        <v/>
      </c>
      <c r="Z31" s="132" t="str">
        <f t="shared" si="25"/>
        <v/>
      </c>
      <c r="AA31" s="131" t="str">
        <f t="shared" si="3"/>
        <v/>
      </c>
      <c r="AB31" s="132" t="str">
        <f t="shared" ref="AB31:AB33" si="29">IFERROR(IF(AND(Q30="Impacto",Q31="Impacto"),(AB30-(+AB30*T31)),IF(AND(Q30="Probabilidad",Q31="Impacto"),(AB29-(+AB29*T31)),IF(Q31="Probabilidad",AB30,""))),"")</f>
        <v/>
      </c>
      <c r="AC31" s="133" t="str">
        <f>IFERROR(IF(OR(AND(Y31="Muy Baja",AA31="Leve"),AND(Y31="Muy Baja",AA31="Menor"),AND(Y31="Baja",AA31="Leve")),"Bajo",IF(OR(AND(Y31="Muy baja",AA31="Moderado"),AND(Y31="Baja",AA31="Menor"),AND(Y31="Baja",AA31="Moderado"),AND(Y31="Media",AA31="Leve"),AND(Y31="Media",AA31="Menor"),AND(Y31="Media",AA31="Moderado"),AND(Y31="Alta",AA31="Leve"),AND(Y31="Alta",AA31="Menor")),"Moderado",IF(OR(AND(Y31="Muy Baja",AA31="Mayor"),AND(Y31="Baja",AA31="Mayor"),AND(Y31="Media",AA31="Mayor"),AND(Y31="Alta",AA31="Moderado"),AND(Y31="Alta",AA31="Mayor"),AND(Y31="Muy Alta",AA31="Leve"),AND(Y31="Muy Alta",AA31="Menor"),AND(Y31="Muy Alta",AA31="Moderado"),AND(Y31="Muy Alta",AA31="Mayor")),"Alto",IF(OR(AND(Y31="Muy Baja",AA31="Catastrófico"),AND(Y31="Baja",AA31="Catastrófico"),AND(Y31="Media",AA31="Catastrófico"),AND(Y31="Alta",AA31="Catastrófico"),AND(Y31="Muy Alta",AA31="Catastrófico")),"Extremo","")))),"")</f>
        <v/>
      </c>
      <c r="AD31" s="134"/>
      <c r="AE31" s="135"/>
      <c r="AF31" s="136"/>
      <c r="AG31" s="137"/>
      <c r="AH31" s="137"/>
      <c r="AI31" s="135"/>
      <c r="AJ31" s="136"/>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row>
    <row r="32" spans="1:68" ht="151.5" customHeight="1" x14ac:dyDescent="0.3">
      <c r="A32" s="189"/>
      <c r="B32" s="180"/>
      <c r="C32" s="180"/>
      <c r="D32" s="180"/>
      <c r="E32" s="192"/>
      <c r="F32" s="180"/>
      <c r="G32" s="183"/>
      <c r="H32" s="186"/>
      <c r="I32" s="198"/>
      <c r="J32" s="201"/>
      <c r="K32" s="198">
        <f t="shared" ca="1" si="23"/>
        <v>0</v>
      </c>
      <c r="L32" s="186"/>
      <c r="M32" s="198"/>
      <c r="N32" s="195"/>
      <c r="O32" s="125">
        <v>5</v>
      </c>
      <c r="P32" s="126"/>
      <c r="Q32" s="127" t="str">
        <f t="shared" si="27"/>
        <v/>
      </c>
      <c r="R32" s="128"/>
      <c r="S32" s="128"/>
      <c r="T32" s="129" t="str">
        <f t="shared" si="24"/>
        <v/>
      </c>
      <c r="U32" s="128"/>
      <c r="V32" s="128"/>
      <c r="W32" s="128"/>
      <c r="X32" s="139" t="str">
        <f t="shared" si="28"/>
        <v/>
      </c>
      <c r="Y32" s="131" t="str">
        <f>IFERROR(IF(X32="","",IF(X32&lt;=0.2,"Muy Baja",IF(X32&lt;=0.4,"Baja",IF(X32&lt;=0.6,"Media",IF(X32&lt;=0.8,"Alta","Muy Alta"))))),"")</f>
        <v/>
      </c>
      <c r="Z32" s="132" t="str">
        <f t="shared" si="25"/>
        <v/>
      </c>
      <c r="AA32" s="131" t="str">
        <f t="shared" si="3"/>
        <v/>
      </c>
      <c r="AB32" s="132" t="str">
        <f t="shared" si="29"/>
        <v/>
      </c>
      <c r="AC32" s="133" t="str">
        <f t="shared" ref="AC32:AC33" si="30">IFERROR(IF(OR(AND(Y32="Muy Baja",AA32="Leve"),AND(Y32="Muy Baja",AA32="Menor"),AND(Y32="Baja",AA32="Leve")),"Bajo",IF(OR(AND(Y32="Muy baja",AA32="Moderado"),AND(Y32="Baja",AA32="Menor"),AND(Y32="Baja",AA32="Moderado"),AND(Y32="Media",AA32="Leve"),AND(Y32="Media",AA32="Menor"),AND(Y32="Media",AA32="Moderado"),AND(Y32="Alta",AA32="Leve"),AND(Y32="Alta",AA32="Menor")),"Moderado",IF(OR(AND(Y32="Muy Baja",AA32="Mayor"),AND(Y32="Baja",AA32="Mayor"),AND(Y32="Media",AA32="Mayor"),AND(Y32="Alta",AA32="Moderado"),AND(Y32="Alta",AA32="Mayor"),AND(Y32="Muy Alta",AA32="Leve"),AND(Y32="Muy Alta",AA32="Menor"),AND(Y32="Muy Alta",AA32="Moderado"),AND(Y32="Muy Alta",AA32="Mayor")),"Alto",IF(OR(AND(Y32="Muy Baja",AA32="Catastrófico"),AND(Y32="Baja",AA32="Catastrófico"),AND(Y32="Media",AA32="Catastrófico"),AND(Y32="Alta",AA32="Catastrófico"),AND(Y32="Muy Alta",AA32="Catastrófico")),"Extremo","")))),"")</f>
        <v/>
      </c>
      <c r="AD32" s="134"/>
      <c r="AE32" s="135"/>
      <c r="AF32" s="136"/>
      <c r="AG32" s="137"/>
      <c r="AH32" s="137"/>
      <c r="AI32" s="135"/>
      <c r="AJ32" s="136"/>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row>
    <row r="33" spans="1:68" ht="151.5" customHeight="1" x14ac:dyDescent="0.3">
      <c r="A33" s="190"/>
      <c r="B33" s="181"/>
      <c r="C33" s="181"/>
      <c r="D33" s="181"/>
      <c r="E33" s="193"/>
      <c r="F33" s="181"/>
      <c r="G33" s="184"/>
      <c r="H33" s="187"/>
      <c r="I33" s="199"/>
      <c r="J33" s="202"/>
      <c r="K33" s="199">
        <f t="shared" ca="1" si="23"/>
        <v>0</v>
      </c>
      <c r="L33" s="187"/>
      <c r="M33" s="199"/>
      <c r="N33" s="196"/>
      <c r="O33" s="125">
        <v>6</v>
      </c>
      <c r="P33" s="126"/>
      <c r="Q33" s="127" t="str">
        <f t="shared" si="27"/>
        <v/>
      </c>
      <c r="R33" s="128"/>
      <c r="S33" s="128"/>
      <c r="T33" s="129" t="str">
        <f t="shared" si="24"/>
        <v/>
      </c>
      <c r="U33" s="128"/>
      <c r="V33" s="128"/>
      <c r="W33" s="128"/>
      <c r="X33" s="130" t="str">
        <f t="shared" si="28"/>
        <v/>
      </c>
      <c r="Y33" s="131" t="str">
        <f t="shared" si="1"/>
        <v/>
      </c>
      <c r="Z33" s="132" t="str">
        <f t="shared" si="25"/>
        <v/>
      </c>
      <c r="AA33" s="131" t="str">
        <f t="shared" si="3"/>
        <v/>
      </c>
      <c r="AB33" s="132" t="str">
        <f t="shared" si="29"/>
        <v/>
      </c>
      <c r="AC33" s="133" t="str">
        <f t="shared" si="30"/>
        <v/>
      </c>
      <c r="AD33" s="134"/>
      <c r="AE33" s="135"/>
      <c r="AF33" s="136"/>
      <c r="AG33" s="137"/>
      <c r="AH33" s="137"/>
      <c r="AI33" s="135"/>
      <c r="AJ33" s="136"/>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row>
    <row r="34" spans="1:68" ht="151.5" customHeight="1" x14ac:dyDescent="0.3">
      <c r="A34" s="188">
        <v>5</v>
      </c>
      <c r="B34" s="179"/>
      <c r="C34" s="179"/>
      <c r="D34" s="179"/>
      <c r="E34" s="191"/>
      <c r="F34" s="179"/>
      <c r="G34" s="182"/>
      <c r="H34" s="185" t="str">
        <f>IF(G34&lt;=0,"",IF(G34&lt;=2,"Muy Baja",IF(G34&lt;=24,"Baja",IF(G34&lt;=500,"Media",IF(G34&lt;=5000,"Alta","Muy Alta")))))</f>
        <v/>
      </c>
      <c r="I34" s="197" t="str">
        <f>IF(H34="","",IF(H34="Muy Baja",0.2,IF(H34="Baja",0.4,IF(H34="Media",0.6,IF(H34="Alta",0.8,IF(H34="Muy Alta",1,))))))</f>
        <v/>
      </c>
      <c r="J34" s="200"/>
      <c r="K34" s="197">
        <f ca="1">IF(NOT(ISERROR(MATCH(J34,'Tabla Impacto'!$B$221:$B$223,0))),'Tabla Impacto'!$F$223&amp;"Por favor no seleccionar los criterios de impacto(Afectación Económica o presupuestal y Pérdida Reputacional)",J34)</f>
        <v>0</v>
      </c>
      <c r="L34" s="185" t="str">
        <f ca="1">IF(OR(K34='Tabla Impacto'!$C$11,K34='Tabla Impacto'!$D$11),"Leve",IF(OR(K34='Tabla Impacto'!$C$12,K34='Tabla Impacto'!$D$12),"Menor",IF(OR(K34='Tabla Impacto'!$C$13,K34='Tabla Impacto'!$D$13),"Moderado",IF(OR(K34='Tabla Impacto'!$C$14,K34='Tabla Impacto'!$D$14),"Mayor",IF(OR(K34='Tabla Impacto'!$C$15,K34='Tabla Impacto'!$D$15),"Catastrófico","")))))</f>
        <v/>
      </c>
      <c r="M34" s="197" t="str">
        <f ca="1">IF(L34="","",IF(L34="Leve",0.2,IF(L34="Menor",0.4,IF(L34="Moderado",0.6,IF(L34="Mayor",0.8,IF(L34="Catastrófico",1,))))))</f>
        <v/>
      </c>
      <c r="N34" s="194" t="str">
        <f ca="1">IF(OR(AND(H34="Muy Baja",L34="Leve"),AND(H34="Muy Baja",L34="Menor"),AND(H34="Baja",L34="Leve")),"Bajo",IF(OR(AND(H34="Muy baja",L34="Moderado"),AND(H34="Baja",L34="Menor"),AND(H34="Baja",L34="Moderado"),AND(H34="Media",L34="Leve"),AND(H34="Media",L34="Menor"),AND(H34="Media",L34="Moderado"),AND(H34="Alta",L34="Leve"),AND(H34="Alta",L34="Menor")),"Moderado",IF(OR(AND(H34="Muy Baja",L34="Mayor"),AND(H34="Baja",L34="Mayor"),AND(H34="Media",L34="Mayor"),AND(H34="Alta",L34="Moderado"),AND(H34="Alta",L34="Mayor"),AND(H34="Muy Alta",L34="Leve"),AND(H34="Muy Alta",L34="Menor"),AND(H34="Muy Alta",L34="Moderado"),AND(H34="Muy Alta",L34="Mayor")),"Alto",IF(OR(AND(H34="Muy Baja",L34="Catastrófico"),AND(H34="Baja",L34="Catastrófico"),AND(H34="Media",L34="Catastrófico"),AND(H34="Alta",L34="Catastrófico"),AND(H34="Muy Alta",L34="Catastrófico")),"Extremo",""))))</f>
        <v/>
      </c>
      <c r="O34" s="125">
        <v>1</v>
      </c>
      <c r="P34" s="126"/>
      <c r="Q34" s="127" t="str">
        <f>IF(OR(R34="Preventivo",R34="Detectivo"),"Probabilidad",IF(R34="Correctivo","Impacto",""))</f>
        <v/>
      </c>
      <c r="R34" s="128"/>
      <c r="S34" s="128"/>
      <c r="T34" s="129" t="str">
        <f>IF(AND(R34="Preventivo",S34="Automático"),"50%",IF(AND(R34="Preventivo",S34="Manual"),"40%",IF(AND(R34="Detectivo",S34="Automático"),"40%",IF(AND(R34="Detectivo",S34="Manual"),"30%",IF(AND(R34="Correctivo",S34="Automático"),"35%",IF(AND(R34="Correctivo",S34="Manual"),"25%",""))))))</f>
        <v/>
      </c>
      <c r="U34" s="128"/>
      <c r="V34" s="128"/>
      <c r="W34" s="128"/>
      <c r="X34" s="130" t="str">
        <f>IFERROR(IF(Q34="Probabilidad",(I34-(+I34*T34)),IF(Q34="Impacto",I34,"")),"")</f>
        <v/>
      </c>
      <c r="Y34" s="131" t="str">
        <f>IFERROR(IF(X34="","",IF(X34&lt;=0.2,"Muy Baja",IF(X34&lt;=0.4,"Baja",IF(X34&lt;=0.6,"Media",IF(X34&lt;=0.8,"Alta","Muy Alta"))))),"")</f>
        <v/>
      </c>
      <c r="Z34" s="132" t="str">
        <f>+X34</f>
        <v/>
      </c>
      <c r="AA34" s="131" t="str">
        <f>IFERROR(IF(AB34="","",IF(AB34&lt;=0.2,"Leve",IF(AB34&lt;=0.4,"Menor",IF(AB34&lt;=0.6,"Moderado",IF(AB34&lt;=0.8,"Mayor","Catastrófico"))))),"")</f>
        <v/>
      </c>
      <c r="AB34" s="132" t="str">
        <f>IFERROR(IF(Q34="Impacto",(M34-(+M34*T34)),IF(Q34="Probabilidad",M34,"")),"")</f>
        <v/>
      </c>
      <c r="AC34" s="133" t="str">
        <f>IFERROR(IF(OR(AND(Y34="Muy Baja",AA34="Leve"),AND(Y34="Muy Baja",AA34="Menor"),AND(Y34="Baja",AA34="Leve")),"Bajo",IF(OR(AND(Y34="Muy baja",AA34="Moderado"),AND(Y34="Baja",AA34="Menor"),AND(Y34="Baja",AA34="Moderado"),AND(Y34="Media",AA34="Leve"),AND(Y34="Media",AA34="Menor"),AND(Y34="Media",AA34="Moderado"),AND(Y34="Alta",AA34="Leve"),AND(Y34="Alta",AA34="Menor")),"Moderado",IF(OR(AND(Y34="Muy Baja",AA34="Mayor"),AND(Y34="Baja",AA34="Mayor"),AND(Y34="Media",AA34="Mayor"),AND(Y34="Alta",AA34="Moderado"),AND(Y34="Alta",AA34="Mayor"),AND(Y34="Muy Alta",AA34="Leve"),AND(Y34="Muy Alta",AA34="Menor"),AND(Y34="Muy Alta",AA34="Moderado"),AND(Y34="Muy Alta",AA34="Mayor")),"Alto",IF(OR(AND(Y34="Muy Baja",AA34="Catastrófico"),AND(Y34="Baja",AA34="Catastrófico"),AND(Y34="Media",AA34="Catastrófico"),AND(Y34="Alta",AA34="Catastrófico"),AND(Y34="Muy Alta",AA34="Catastrófico")),"Extremo","")))),"")</f>
        <v/>
      </c>
      <c r="AD34" s="134"/>
      <c r="AE34" s="135"/>
      <c r="AF34" s="136"/>
      <c r="AG34" s="137"/>
      <c r="AH34" s="137"/>
      <c r="AI34" s="135"/>
      <c r="AJ34" s="136"/>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row>
    <row r="35" spans="1:68" ht="151.5" customHeight="1" x14ac:dyDescent="0.3">
      <c r="A35" s="189"/>
      <c r="B35" s="180"/>
      <c r="C35" s="180"/>
      <c r="D35" s="180"/>
      <c r="E35" s="192"/>
      <c r="F35" s="180"/>
      <c r="G35" s="183"/>
      <c r="H35" s="186"/>
      <c r="I35" s="198"/>
      <c r="J35" s="201"/>
      <c r="K35" s="198">
        <f t="shared" ref="K35:K39" ca="1" si="31">IF(NOT(ISERROR(MATCH(J35,_xlfn.ANCHORARRAY(E46),0))),I48&amp;"Por favor no seleccionar los criterios de impacto",J35)</f>
        <v>0</v>
      </c>
      <c r="L35" s="186"/>
      <c r="M35" s="198"/>
      <c r="N35" s="195"/>
      <c r="O35" s="125">
        <v>2</v>
      </c>
      <c r="P35" s="126"/>
      <c r="Q35" s="127" t="str">
        <f>IF(OR(R35="Preventivo",R35="Detectivo"),"Probabilidad",IF(R35="Correctivo","Impacto",""))</f>
        <v/>
      </c>
      <c r="R35" s="128"/>
      <c r="S35" s="128"/>
      <c r="T35" s="129" t="str">
        <f t="shared" ref="T35:T39" si="32">IF(AND(R35="Preventivo",S35="Automático"),"50%",IF(AND(R35="Preventivo",S35="Manual"),"40%",IF(AND(R35="Detectivo",S35="Automático"),"40%",IF(AND(R35="Detectivo",S35="Manual"),"30%",IF(AND(R35="Correctivo",S35="Automático"),"35%",IF(AND(R35="Correctivo",S35="Manual"),"25%",""))))))</f>
        <v/>
      </c>
      <c r="U35" s="128"/>
      <c r="V35" s="128"/>
      <c r="W35" s="128"/>
      <c r="X35" s="130" t="str">
        <f>IFERROR(IF(AND(Q34="Probabilidad",Q35="Probabilidad"),(Z34-(+Z34*T35)),IF(Q35="Probabilidad",(I34-(+I34*T35)),IF(Q35="Impacto",Z34,""))),"")</f>
        <v/>
      </c>
      <c r="Y35" s="131" t="str">
        <f t="shared" si="1"/>
        <v/>
      </c>
      <c r="Z35" s="132" t="str">
        <f t="shared" ref="Z35:Z39" si="33">+X35</f>
        <v/>
      </c>
      <c r="AA35" s="131" t="str">
        <f t="shared" si="3"/>
        <v/>
      </c>
      <c r="AB35" s="132" t="str">
        <f>IFERROR(IF(AND(Q34="Impacto",Q35="Impacto"),(AB28-(+AB28*T35)),IF(Q35="Impacto",($M$34-(+$M$34*T35)),IF(Q35="Probabilidad",AB28,""))),"")</f>
        <v/>
      </c>
      <c r="AC35" s="133" t="str">
        <f t="shared" ref="AC35:AC36" si="34">IFERROR(IF(OR(AND(Y35="Muy Baja",AA35="Leve"),AND(Y35="Muy Baja",AA35="Menor"),AND(Y35="Baja",AA35="Leve")),"Bajo",IF(OR(AND(Y35="Muy baja",AA35="Moderado"),AND(Y35="Baja",AA35="Menor"),AND(Y35="Baja",AA35="Moderado"),AND(Y35="Media",AA35="Leve"),AND(Y35="Media",AA35="Menor"),AND(Y35="Media",AA35="Moderado"),AND(Y35="Alta",AA35="Leve"),AND(Y35="Alta",AA35="Menor")),"Moderado",IF(OR(AND(Y35="Muy Baja",AA35="Mayor"),AND(Y35="Baja",AA35="Mayor"),AND(Y35="Media",AA35="Mayor"),AND(Y35="Alta",AA35="Moderado"),AND(Y35="Alta",AA35="Mayor"),AND(Y35="Muy Alta",AA35="Leve"),AND(Y35="Muy Alta",AA35="Menor"),AND(Y35="Muy Alta",AA35="Moderado"),AND(Y35="Muy Alta",AA35="Mayor")),"Alto",IF(OR(AND(Y35="Muy Baja",AA35="Catastrófico"),AND(Y35="Baja",AA35="Catastrófico"),AND(Y35="Media",AA35="Catastrófico"),AND(Y35="Alta",AA35="Catastrófico"),AND(Y35="Muy Alta",AA35="Catastrófico")),"Extremo","")))),"")</f>
        <v/>
      </c>
      <c r="AD35" s="134"/>
      <c r="AE35" s="135"/>
      <c r="AF35" s="136"/>
      <c r="AG35" s="137"/>
      <c r="AH35" s="137"/>
      <c r="AI35" s="135"/>
      <c r="AJ35" s="136"/>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row>
    <row r="36" spans="1:68" ht="151.5" customHeight="1" x14ac:dyDescent="0.3">
      <c r="A36" s="189"/>
      <c r="B36" s="180"/>
      <c r="C36" s="180"/>
      <c r="D36" s="180"/>
      <c r="E36" s="192"/>
      <c r="F36" s="180"/>
      <c r="G36" s="183"/>
      <c r="H36" s="186"/>
      <c r="I36" s="198"/>
      <c r="J36" s="201"/>
      <c r="K36" s="198">
        <f t="shared" ca="1" si="31"/>
        <v>0</v>
      </c>
      <c r="L36" s="186"/>
      <c r="M36" s="198"/>
      <c r="N36" s="195"/>
      <c r="O36" s="125">
        <v>3</v>
      </c>
      <c r="P36" s="138"/>
      <c r="Q36" s="127" t="str">
        <f>IF(OR(R36="Preventivo",R36="Detectivo"),"Probabilidad",IF(R36="Correctivo","Impacto",""))</f>
        <v/>
      </c>
      <c r="R36" s="128"/>
      <c r="S36" s="128"/>
      <c r="T36" s="129" t="str">
        <f t="shared" si="32"/>
        <v/>
      </c>
      <c r="U36" s="128"/>
      <c r="V36" s="128"/>
      <c r="W36" s="128"/>
      <c r="X36" s="130" t="str">
        <f>IFERROR(IF(AND(Q35="Probabilidad",Q36="Probabilidad"),(Z35-(+Z35*T36)),IF(AND(Q35="Impacto",Q36="Probabilidad"),(Z34-(+Z34*T36)),IF(Q36="Impacto",Z35,""))),"")</f>
        <v/>
      </c>
      <c r="Y36" s="131" t="str">
        <f t="shared" si="1"/>
        <v/>
      </c>
      <c r="Z36" s="132" t="str">
        <f t="shared" si="33"/>
        <v/>
      </c>
      <c r="AA36" s="131" t="str">
        <f t="shared" si="3"/>
        <v/>
      </c>
      <c r="AB36" s="132" t="str">
        <f>IFERROR(IF(AND(Q35="Impacto",Q36="Impacto"),(AB35-(+AB35*T36)),IF(AND(Q35="Probabilidad",Q36="Impacto"),(AB34-(+AB34*T36)),IF(Q36="Probabilidad",AB35,""))),"")</f>
        <v/>
      </c>
      <c r="AC36" s="133" t="str">
        <f t="shared" si="34"/>
        <v/>
      </c>
      <c r="AD36" s="134"/>
      <c r="AE36" s="135"/>
      <c r="AF36" s="136"/>
      <c r="AG36" s="137"/>
      <c r="AH36" s="137"/>
      <c r="AI36" s="135"/>
      <c r="AJ36" s="136"/>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row>
    <row r="37" spans="1:68" ht="151.5" customHeight="1" x14ac:dyDescent="0.3">
      <c r="A37" s="189"/>
      <c r="B37" s="180"/>
      <c r="C37" s="180"/>
      <c r="D37" s="180"/>
      <c r="E37" s="192"/>
      <c r="F37" s="180"/>
      <c r="G37" s="183"/>
      <c r="H37" s="186"/>
      <c r="I37" s="198"/>
      <c r="J37" s="201"/>
      <c r="K37" s="198">
        <f t="shared" ca="1" si="31"/>
        <v>0</v>
      </c>
      <c r="L37" s="186"/>
      <c r="M37" s="198"/>
      <c r="N37" s="195"/>
      <c r="O37" s="125">
        <v>4</v>
      </c>
      <c r="P37" s="126"/>
      <c r="Q37" s="127" t="str">
        <f t="shared" ref="Q37:Q39" si="35">IF(OR(R37="Preventivo",R37="Detectivo"),"Probabilidad",IF(R37="Correctivo","Impacto",""))</f>
        <v/>
      </c>
      <c r="R37" s="128"/>
      <c r="S37" s="128"/>
      <c r="T37" s="129" t="str">
        <f t="shared" si="32"/>
        <v/>
      </c>
      <c r="U37" s="128"/>
      <c r="V37" s="128"/>
      <c r="W37" s="128"/>
      <c r="X37" s="130" t="str">
        <f t="shared" ref="X37:X39" si="36">IFERROR(IF(AND(Q36="Probabilidad",Q37="Probabilidad"),(Z36-(+Z36*T37)),IF(AND(Q36="Impacto",Q37="Probabilidad"),(Z35-(+Z35*T37)),IF(Q37="Impacto",Z36,""))),"")</f>
        <v/>
      </c>
      <c r="Y37" s="131" t="str">
        <f t="shared" si="1"/>
        <v/>
      </c>
      <c r="Z37" s="132" t="str">
        <f t="shared" si="33"/>
        <v/>
      </c>
      <c r="AA37" s="131" t="str">
        <f t="shared" si="3"/>
        <v/>
      </c>
      <c r="AB37" s="132" t="str">
        <f t="shared" ref="AB37:AB39" si="37">IFERROR(IF(AND(Q36="Impacto",Q37="Impacto"),(AB36-(+AB36*T37)),IF(AND(Q36="Probabilidad",Q37="Impacto"),(AB35-(+AB35*T37)),IF(Q37="Probabilidad",AB36,""))),"")</f>
        <v/>
      </c>
      <c r="AC37" s="133" t="str">
        <f>IFERROR(IF(OR(AND(Y37="Muy Baja",AA37="Leve"),AND(Y37="Muy Baja",AA37="Menor"),AND(Y37="Baja",AA37="Leve")),"Bajo",IF(OR(AND(Y37="Muy baja",AA37="Moderado"),AND(Y37="Baja",AA37="Menor"),AND(Y37="Baja",AA37="Moderado"),AND(Y37="Media",AA37="Leve"),AND(Y37="Media",AA37="Menor"),AND(Y37="Media",AA37="Moderado"),AND(Y37="Alta",AA37="Leve"),AND(Y37="Alta",AA37="Menor")),"Moderado",IF(OR(AND(Y37="Muy Baja",AA37="Mayor"),AND(Y37="Baja",AA37="Mayor"),AND(Y37="Media",AA37="Mayor"),AND(Y37="Alta",AA37="Moderado"),AND(Y37="Alta",AA37="Mayor"),AND(Y37="Muy Alta",AA37="Leve"),AND(Y37="Muy Alta",AA37="Menor"),AND(Y37="Muy Alta",AA37="Moderado"),AND(Y37="Muy Alta",AA37="Mayor")),"Alto",IF(OR(AND(Y37="Muy Baja",AA37="Catastrófico"),AND(Y37="Baja",AA37="Catastrófico"),AND(Y37="Media",AA37="Catastrófico"),AND(Y37="Alta",AA37="Catastrófico"),AND(Y37="Muy Alta",AA37="Catastrófico")),"Extremo","")))),"")</f>
        <v/>
      </c>
      <c r="AD37" s="134"/>
      <c r="AE37" s="135"/>
      <c r="AF37" s="136"/>
      <c r="AG37" s="137"/>
      <c r="AH37" s="137"/>
      <c r="AI37" s="135"/>
      <c r="AJ37" s="136"/>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row>
    <row r="38" spans="1:68" ht="151.5" customHeight="1" x14ac:dyDescent="0.3">
      <c r="A38" s="189"/>
      <c r="B38" s="180"/>
      <c r="C38" s="180"/>
      <c r="D38" s="180"/>
      <c r="E38" s="192"/>
      <c r="F38" s="180"/>
      <c r="G38" s="183"/>
      <c r="H38" s="186"/>
      <c r="I38" s="198"/>
      <c r="J38" s="201"/>
      <c r="K38" s="198">
        <f t="shared" ca="1" si="31"/>
        <v>0</v>
      </c>
      <c r="L38" s="186"/>
      <c r="M38" s="198"/>
      <c r="N38" s="195"/>
      <c r="O38" s="125">
        <v>5</v>
      </c>
      <c r="P38" s="126"/>
      <c r="Q38" s="127" t="str">
        <f t="shared" si="35"/>
        <v/>
      </c>
      <c r="R38" s="128"/>
      <c r="S38" s="128"/>
      <c r="T38" s="129" t="str">
        <f t="shared" si="32"/>
        <v/>
      </c>
      <c r="U38" s="128"/>
      <c r="V38" s="128"/>
      <c r="W38" s="128"/>
      <c r="X38" s="130" t="str">
        <f t="shared" si="36"/>
        <v/>
      </c>
      <c r="Y38" s="131" t="str">
        <f t="shared" si="1"/>
        <v/>
      </c>
      <c r="Z38" s="132" t="str">
        <f t="shared" si="33"/>
        <v/>
      </c>
      <c r="AA38" s="131" t="str">
        <f t="shared" si="3"/>
        <v/>
      </c>
      <c r="AB38" s="132" t="str">
        <f t="shared" si="37"/>
        <v/>
      </c>
      <c r="AC38" s="133" t="str">
        <f t="shared" ref="AC38:AC39" si="38">IFERROR(IF(OR(AND(Y38="Muy Baja",AA38="Leve"),AND(Y38="Muy Baja",AA38="Menor"),AND(Y38="Baja",AA38="Leve")),"Bajo",IF(OR(AND(Y38="Muy baja",AA38="Moderado"),AND(Y38="Baja",AA38="Menor"),AND(Y38="Baja",AA38="Moderado"),AND(Y38="Media",AA38="Leve"),AND(Y38="Media",AA38="Menor"),AND(Y38="Media",AA38="Moderado"),AND(Y38="Alta",AA38="Leve"),AND(Y38="Alta",AA38="Menor")),"Moderado",IF(OR(AND(Y38="Muy Baja",AA38="Mayor"),AND(Y38="Baja",AA38="Mayor"),AND(Y38="Media",AA38="Mayor"),AND(Y38="Alta",AA38="Moderado"),AND(Y38="Alta",AA38="Mayor"),AND(Y38="Muy Alta",AA38="Leve"),AND(Y38="Muy Alta",AA38="Menor"),AND(Y38="Muy Alta",AA38="Moderado"),AND(Y38="Muy Alta",AA38="Mayor")),"Alto",IF(OR(AND(Y38="Muy Baja",AA38="Catastrófico"),AND(Y38="Baja",AA38="Catastrófico"),AND(Y38="Media",AA38="Catastrófico"),AND(Y38="Alta",AA38="Catastrófico"),AND(Y38="Muy Alta",AA38="Catastrófico")),"Extremo","")))),"")</f>
        <v/>
      </c>
      <c r="AD38" s="134"/>
      <c r="AE38" s="135"/>
      <c r="AF38" s="136"/>
      <c r="AG38" s="137"/>
      <c r="AH38" s="137"/>
      <c r="AI38" s="135"/>
      <c r="AJ38" s="136"/>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row>
    <row r="39" spans="1:68" ht="151.5" customHeight="1" x14ac:dyDescent="0.3">
      <c r="A39" s="190"/>
      <c r="B39" s="181"/>
      <c r="C39" s="181"/>
      <c r="D39" s="181"/>
      <c r="E39" s="193"/>
      <c r="F39" s="181"/>
      <c r="G39" s="184"/>
      <c r="H39" s="187"/>
      <c r="I39" s="199"/>
      <c r="J39" s="202"/>
      <c r="K39" s="199">
        <f t="shared" ca="1" si="31"/>
        <v>0</v>
      </c>
      <c r="L39" s="187"/>
      <c r="M39" s="199"/>
      <c r="N39" s="196"/>
      <c r="O39" s="125">
        <v>6</v>
      </c>
      <c r="P39" s="126"/>
      <c r="Q39" s="127" t="str">
        <f t="shared" si="35"/>
        <v/>
      </c>
      <c r="R39" s="128"/>
      <c r="S39" s="128"/>
      <c r="T39" s="129" t="str">
        <f t="shared" si="32"/>
        <v/>
      </c>
      <c r="U39" s="128"/>
      <c r="V39" s="128"/>
      <c r="W39" s="128"/>
      <c r="X39" s="130" t="str">
        <f t="shared" si="36"/>
        <v/>
      </c>
      <c r="Y39" s="131" t="str">
        <f t="shared" si="1"/>
        <v/>
      </c>
      <c r="Z39" s="132" t="str">
        <f t="shared" si="33"/>
        <v/>
      </c>
      <c r="AA39" s="131" t="str">
        <f t="shared" si="3"/>
        <v/>
      </c>
      <c r="AB39" s="132" t="str">
        <f t="shared" si="37"/>
        <v/>
      </c>
      <c r="AC39" s="133" t="str">
        <f t="shared" si="38"/>
        <v/>
      </c>
      <c r="AD39" s="134"/>
      <c r="AE39" s="135"/>
      <c r="AF39" s="136"/>
      <c r="AG39" s="137"/>
      <c r="AH39" s="137"/>
      <c r="AI39" s="135"/>
      <c r="AJ39" s="136"/>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row>
    <row r="40" spans="1:68" ht="151.5" customHeight="1" x14ac:dyDescent="0.3">
      <c r="A40" s="188">
        <v>6</v>
      </c>
      <c r="B40" s="179"/>
      <c r="C40" s="179"/>
      <c r="D40" s="179"/>
      <c r="E40" s="191"/>
      <c r="F40" s="179"/>
      <c r="G40" s="182"/>
      <c r="H40" s="185" t="str">
        <f>IF(G40&lt;=0,"",IF(G40&lt;=2,"Muy Baja",IF(G40&lt;=24,"Baja",IF(G40&lt;=500,"Media",IF(G40&lt;=5000,"Alta","Muy Alta")))))</f>
        <v/>
      </c>
      <c r="I40" s="197" t="str">
        <f>IF(H40="","",IF(H40="Muy Baja",0.2,IF(H40="Baja",0.4,IF(H40="Media",0.6,IF(H40="Alta",0.8,IF(H40="Muy Alta",1,))))))</f>
        <v/>
      </c>
      <c r="J40" s="200"/>
      <c r="K40" s="197">
        <f ca="1">IF(NOT(ISERROR(MATCH(J40,'Tabla Impacto'!$B$221:$B$223,0))),'Tabla Impacto'!$F$223&amp;"Por favor no seleccionar los criterios de impacto(Afectación Económica o presupuestal y Pérdida Reputacional)",J40)</f>
        <v>0</v>
      </c>
      <c r="L40" s="185" t="str">
        <f ca="1">IF(OR(K40='Tabla Impacto'!$C$11,K40='Tabla Impacto'!$D$11),"Leve",IF(OR(K40='Tabla Impacto'!$C$12,K40='Tabla Impacto'!$D$12),"Menor",IF(OR(K40='Tabla Impacto'!$C$13,K40='Tabla Impacto'!$D$13),"Moderado",IF(OR(K40='Tabla Impacto'!$C$14,K40='Tabla Impacto'!$D$14),"Mayor",IF(OR(K40='Tabla Impacto'!$C$15,K40='Tabla Impacto'!$D$15),"Catastrófico","")))))</f>
        <v/>
      </c>
      <c r="M40" s="197" t="str">
        <f ca="1">IF(L40="","",IF(L40="Leve",0.2,IF(L40="Menor",0.4,IF(L40="Moderado",0.6,IF(L40="Mayor",0.8,IF(L40="Catastrófico",1,))))))</f>
        <v/>
      </c>
      <c r="N40" s="194" t="str">
        <f ca="1">IF(OR(AND(H40="Muy Baja",L40="Leve"),AND(H40="Muy Baja",L40="Menor"),AND(H40="Baja",L40="Leve")),"Bajo",IF(OR(AND(H40="Muy baja",L40="Moderado"),AND(H40="Baja",L40="Menor"),AND(H40="Baja",L40="Moderado"),AND(H40="Media",L40="Leve"),AND(H40="Media",L40="Menor"),AND(H40="Media",L40="Moderado"),AND(H40="Alta",L40="Leve"),AND(H40="Alta",L40="Menor")),"Moderado",IF(OR(AND(H40="Muy Baja",L40="Mayor"),AND(H40="Baja",L40="Mayor"),AND(H40="Media",L40="Mayor"),AND(H40="Alta",L40="Moderado"),AND(H40="Alta",L40="Mayor"),AND(H40="Muy Alta",L40="Leve"),AND(H40="Muy Alta",L40="Menor"),AND(H40="Muy Alta",L40="Moderado"),AND(H40="Muy Alta",L40="Mayor")),"Alto",IF(OR(AND(H40="Muy Baja",L40="Catastrófico"),AND(H40="Baja",L40="Catastrófico"),AND(H40="Media",L40="Catastrófico"),AND(H40="Alta",L40="Catastrófico"),AND(H40="Muy Alta",L40="Catastrófico")),"Extremo",""))))</f>
        <v/>
      </c>
      <c r="O40" s="125">
        <v>1</v>
      </c>
      <c r="P40" s="126"/>
      <c r="Q40" s="127" t="str">
        <f>IF(OR(R40="Preventivo",R40="Detectivo"),"Probabilidad",IF(R40="Correctivo","Impacto",""))</f>
        <v/>
      </c>
      <c r="R40" s="128"/>
      <c r="S40" s="128"/>
      <c r="T40" s="129" t="str">
        <f>IF(AND(R40="Preventivo",S40="Automático"),"50%",IF(AND(R40="Preventivo",S40="Manual"),"40%",IF(AND(R40="Detectivo",S40="Automático"),"40%",IF(AND(R40="Detectivo",S40="Manual"),"30%",IF(AND(R40="Correctivo",S40="Automático"),"35%",IF(AND(R40="Correctivo",S40="Manual"),"25%",""))))))</f>
        <v/>
      </c>
      <c r="U40" s="128"/>
      <c r="V40" s="128"/>
      <c r="W40" s="128"/>
      <c r="X40" s="130" t="str">
        <f>IFERROR(IF(Q40="Probabilidad",(I40-(+I40*T40)),IF(Q40="Impacto",I40,"")),"")</f>
        <v/>
      </c>
      <c r="Y40" s="131" t="str">
        <f>IFERROR(IF(X40="","",IF(X40&lt;=0.2,"Muy Baja",IF(X40&lt;=0.4,"Baja",IF(X40&lt;=0.6,"Media",IF(X40&lt;=0.8,"Alta","Muy Alta"))))),"")</f>
        <v/>
      </c>
      <c r="Z40" s="132" t="str">
        <f>+X40</f>
        <v/>
      </c>
      <c r="AA40" s="131" t="str">
        <f>IFERROR(IF(AB40="","",IF(AB40&lt;=0.2,"Leve",IF(AB40&lt;=0.4,"Menor",IF(AB40&lt;=0.6,"Moderado",IF(AB40&lt;=0.8,"Mayor","Catastrófico"))))),"")</f>
        <v/>
      </c>
      <c r="AB40" s="132" t="str">
        <f>IFERROR(IF(Q40="Impacto",(M40-(+M40*T40)),IF(Q40="Probabilidad",M40,"")),"")</f>
        <v/>
      </c>
      <c r="AC40" s="133" t="str">
        <f>IFERROR(IF(OR(AND(Y40="Muy Baja",AA40="Leve"),AND(Y40="Muy Baja",AA40="Menor"),AND(Y40="Baja",AA40="Leve")),"Bajo",IF(OR(AND(Y40="Muy baja",AA40="Moderado"),AND(Y40="Baja",AA40="Menor"),AND(Y40="Baja",AA40="Moderado"),AND(Y40="Media",AA40="Leve"),AND(Y40="Media",AA40="Menor"),AND(Y40="Media",AA40="Moderado"),AND(Y40="Alta",AA40="Leve"),AND(Y40="Alta",AA40="Menor")),"Moderado",IF(OR(AND(Y40="Muy Baja",AA40="Mayor"),AND(Y40="Baja",AA40="Mayor"),AND(Y40="Media",AA40="Mayor"),AND(Y40="Alta",AA40="Moderado"),AND(Y40="Alta",AA40="Mayor"),AND(Y40="Muy Alta",AA40="Leve"),AND(Y40="Muy Alta",AA40="Menor"),AND(Y40="Muy Alta",AA40="Moderado"),AND(Y40="Muy Alta",AA40="Mayor")),"Alto",IF(OR(AND(Y40="Muy Baja",AA40="Catastrófico"),AND(Y40="Baja",AA40="Catastrófico"),AND(Y40="Media",AA40="Catastrófico"),AND(Y40="Alta",AA40="Catastrófico"),AND(Y40="Muy Alta",AA40="Catastrófico")),"Extremo","")))),"")</f>
        <v/>
      </c>
      <c r="AD40" s="134"/>
      <c r="AE40" s="135"/>
      <c r="AF40" s="136"/>
      <c r="AG40" s="137"/>
      <c r="AH40" s="137"/>
      <c r="AI40" s="135"/>
      <c r="AJ40" s="136"/>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row>
    <row r="41" spans="1:68" ht="151.5" customHeight="1" x14ac:dyDescent="0.3">
      <c r="A41" s="189"/>
      <c r="B41" s="180"/>
      <c r="C41" s="180"/>
      <c r="D41" s="180"/>
      <c r="E41" s="192"/>
      <c r="F41" s="180"/>
      <c r="G41" s="183"/>
      <c r="H41" s="186"/>
      <c r="I41" s="198"/>
      <c r="J41" s="201"/>
      <c r="K41" s="198">
        <f t="shared" ref="K41:K45" ca="1" si="39">IF(NOT(ISERROR(MATCH(J41,_xlfn.ANCHORARRAY(E52),0))),I54&amp;"Por favor no seleccionar los criterios de impacto",J41)</f>
        <v>0</v>
      </c>
      <c r="L41" s="186"/>
      <c r="M41" s="198"/>
      <c r="N41" s="195"/>
      <c r="O41" s="125">
        <v>2</v>
      </c>
      <c r="P41" s="126"/>
      <c r="Q41" s="127" t="str">
        <f>IF(OR(R41="Preventivo",R41="Detectivo"),"Probabilidad",IF(R41="Correctivo","Impacto",""))</f>
        <v/>
      </c>
      <c r="R41" s="128"/>
      <c r="S41" s="128"/>
      <c r="T41" s="129" t="str">
        <f t="shared" ref="T41:T45" si="40">IF(AND(R41="Preventivo",S41="Automático"),"50%",IF(AND(R41="Preventivo",S41="Manual"),"40%",IF(AND(R41="Detectivo",S41="Automático"),"40%",IF(AND(R41="Detectivo",S41="Manual"),"30%",IF(AND(R41="Correctivo",S41="Automático"),"35%",IF(AND(R41="Correctivo",S41="Manual"),"25%",""))))))</f>
        <v/>
      </c>
      <c r="U41" s="128"/>
      <c r="V41" s="128"/>
      <c r="W41" s="128"/>
      <c r="X41" s="130" t="str">
        <f>IFERROR(IF(AND(Q40="Probabilidad",Q41="Probabilidad"),(Z40-(+Z40*T41)),IF(Q41="Probabilidad",(I40-(+I40*T41)),IF(Q41="Impacto",Z40,""))),"")</f>
        <v/>
      </c>
      <c r="Y41" s="131" t="str">
        <f t="shared" si="1"/>
        <v/>
      </c>
      <c r="Z41" s="132" t="str">
        <f t="shared" ref="Z41:Z45" si="41">+X41</f>
        <v/>
      </c>
      <c r="AA41" s="131" t="str">
        <f t="shared" si="3"/>
        <v/>
      </c>
      <c r="AB41" s="132" t="str">
        <f>IFERROR(IF(AND(Q40="Impacto",Q41="Impacto"),(AB34-(+AB34*T41)),IF(Q41="Impacto",($M$40-(+$M$40*T41)),IF(Q41="Probabilidad",AB34,""))),"")</f>
        <v/>
      </c>
      <c r="AC41" s="133" t="str">
        <f t="shared" ref="AC41:AC42" si="42">IFERROR(IF(OR(AND(Y41="Muy Baja",AA41="Leve"),AND(Y41="Muy Baja",AA41="Menor"),AND(Y41="Baja",AA41="Leve")),"Bajo",IF(OR(AND(Y41="Muy baja",AA41="Moderado"),AND(Y41="Baja",AA41="Menor"),AND(Y41="Baja",AA41="Moderado"),AND(Y41="Media",AA41="Leve"),AND(Y41="Media",AA41="Menor"),AND(Y41="Media",AA41="Moderado"),AND(Y41="Alta",AA41="Leve"),AND(Y41="Alta",AA41="Menor")),"Moderado",IF(OR(AND(Y41="Muy Baja",AA41="Mayor"),AND(Y41="Baja",AA41="Mayor"),AND(Y41="Media",AA41="Mayor"),AND(Y41="Alta",AA41="Moderado"),AND(Y41="Alta",AA41="Mayor"),AND(Y41="Muy Alta",AA41="Leve"),AND(Y41="Muy Alta",AA41="Menor"),AND(Y41="Muy Alta",AA41="Moderado"),AND(Y41="Muy Alta",AA41="Mayor")),"Alto",IF(OR(AND(Y41="Muy Baja",AA41="Catastrófico"),AND(Y41="Baja",AA41="Catastrófico"),AND(Y41="Media",AA41="Catastrófico"),AND(Y41="Alta",AA41="Catastrófico"),AND(Y41="Muy Alta",AA41="Catastrófico")),"Extremo","")))),"")</f>
        <v/>
      </c>
      <c r="AD41" s="134"/>
      <c r="AE41" s="135"/>
      <c r="AF41" s="136"/>
      <c r="AG41" s="137"/>
      <c r="AH41" s="137"/>
      <c r="AI41" s="135"/>
      <c r="AJ41" s="136"/>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row>
    <row r="42" spans="1:68" ht="151.5" customHeight="1" x14ac:dyDescent="0.3">
      <c r="A42" s="189"/>
      <c r="B42" s="180"/>
      <c r="C42" s="180"/>
      <c r="D42" s="180"/>
      <c r="E42" s="192"/>
      <c r="F42" s="180"/>
      <c r="G42" s="183"/>
      <c r="H42" s="186"/>
      <c r="I42" s="198"/>
      <c r="J42" s="201"/>
      <c r="K42" s="198">
        <f t="shared" ca="1" si="39"/>
        <v>0</v>
      </c>
      <c r="L42" s="186"/>
      <c r="M42" s="198"/>
      <c r="N42" s="195"/>
      <c r="O42" s="125">
        <v>3</v>
      </c>
      <c r="P42" s="138"/>
      <c r="Q42" s="127" t="str">
        <f>IF(OR(R42="Preventivo",R42="Detectivo"),"Probabilidad",IF(R42="Correctivo","Impacto",""))</f>
        <v/>
      </c>
      <c r="R42" s="128"/>
      <c r="S42" s="128"/>
      <c r="T42" s="129" t="str">
        <f t="shared" si="40"/>
        <v/>
      </c>
      <c r="U42" s="128"/>
      <c r="V42" s="128"/>
      <c r="W42" s="128"/>
      <c r="X42" s="130" t="str">
        <f>IFERROR(IF(AND(Q41="Probabilidad",Q42="Probabilidad"),(Z41-(+Z41*T42)),IF(AND(Q41="Impacto",Q42="Probabilidad"),(Z40-(+Z40*T42)),IF(Q42="Impacto",Z41,""))),"")</f>
        <v/>
      </c>
      <c r="Y42" s="131" t="str">
        <f t="shared" si="1"/>
        <v/>
      </c>
      <c r="Z42" s="132" t="str">
        <f t="shared" si="41"/>
        <v/>
      </c>
      <c r="AA42" s="131" t="str">
        <f t="shared" si="3"/>
        <v/>
      </c>
      <c r="AB42" s="132" t="str">
        <f>IFERROR(IF(AND(Q41="Impacto",Q42="Impacto"),(AB41-(+AB41*T42)),IF(AND(Q41="Probabilidad",Q42="Impacto"),(AB40-(+AB40*T42)),IF(Q42="Probabilidad",AB41,""))),"")</f>
        <v/>
      </c>
      <c r="AC42" s="133" t="str">
        <f t="shared" si="42"/>
        <v/>
      </c>
      <c r="AD42" s="134"/>
      <c r="AE42" s="135"/>
      <c r="AF42" s="136"/>
      <c r="AG42" s="137"/>
      <c r="AH42" s="137"/>
      <c r="AI42" s="135"/>
      <c r="AJ42" s="136"/>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row>
    <row r="43" spans="1:68" ht="151.5" customHeight="1" x14ac:dyDescent="0.3">
      <c r="A43" s="189"/>
      <c r="B43" s="180"/>
      <c r="C43" s="180"/>
      <c r="D43" s="180"/>
      <c r="E43" s="192"/>
      <c r="F43" s="180"/>
      <c r="G43" s="183"/>
      <c r="H43" s="186"/>
      <c r="I43" s="198"/>
      <c r="J43" s="201"/>
      <c r="K43" s="198">
        <f t="shared" ca="1" si="39"/>
        <v>0</v>
      </c>
      <c r="L43" s="186"/>
      <c r="M43" s="198"/>
      <c r="N43" s="195"/>
      <c r="O43" s="125">
        <v>4</v>
      </c>
      <c r="P43" s="126"/>
      <c r="Q43" s="127" t="str">
        <f t="shared" ref="Q43:Q45" si="43">IF(OR(R43="Preventivo",R43="Detectivo"),"Probabilidad",IF(R43="Correctivo","Impacto",""))</f>
        <v/>
      </c>
      <c r="R43" s="128"/>
      <c r="S43" s="128"/>
      <c r="T43" s="129" t="str">
        <f t="shared" si="40"/>
        <v/>
      </c>
      <c r="U43" s="128"/>
      <c r="V43" s="128"/>
      <c r="W43" s="128"/>
      <c r="X43" s="130" t="str">
        <f t="shared" ref="X43:X45" si="44">IFERROR(IF(AND(Q42="Probabilidad",Q43="Probabilidad"),(Z42-(+Z42*T43)),IF(AND(Q42="Impacto",Q43="Probabilidad"),(Z41-(+Z41*T43)),IF(Q43="Impacto",Z42,""))),"")</f>
        <v/>
      </c>
      <c r="Y43" s="131" t="str">
        <f t="shared" si="1"/>
        <v/>
      </c>
      <c r="Z43" s="132" t="str">
        <f t="shared" si="41"/>
        <v/>
      </c>
      <c r="AA43" s="131" t="str">
        <f t="shared" si="3"/>
        <v/>
      </c>
      <c r="AB43" s="132" t="str">
        <f t="shared" ref="AB43:AB45" si="45">IFERROR(IF(AND(Q42="Impacto",Q43="Impacto"),(AB42-(+AB42*T43)),IF(AND(Q42="Probabilidad",Q43="Impacto"),(AB41-(+AB41*T43)),IF(Q43="Probabilidad",AB42,""))),"")</f>
        <v/>
      </c>
      <c r="AC43" s="133" t="str">
        <f>IFERROR(IF(OR(AND(Y43="Muy Baja",AA43="Leve"),AND(Y43="Muy Baja",AA43="Menor"),AND(Y43="Baja",AA43="Leve")),"Bajo",IF(OR(AND(Y43="Muy baja",AA43="Moderado"),AND(Y43="Baja",AA43="Menor"),AND(Y43="Baja",AA43="Moderado"),AND(Y43="Media",AA43="Leve"),AND(Y43="Media",AA43="Menor"),AND(Y43="Media",AA43="Moderado"),AND(Y43="Alta",AA43="Leve"),AND(Y43="Alta",AA43="Menor")),"Moderado",IF(OR(AND(Y43="Muy Baja",AA43="Mayor"),AND(Y43="Baja",AA43="Mayor"),AND(Y43="Media",AA43="Mayor"),AND(Y43="Alta",AA43="Moderado"),AND(Y43="Alta",AA43="Mayor"),AND(Y43="Muy Alta",AA43="Leve"),AND(Y43="Muy Alta",AA43="Menor"),AND(Y43="Muy Alta",AA43="Moderado"),AND(Y43="Muy Alta",AA43="Mayor")),"Alto",IF(OR(AND(Y43="Muy Baja",AA43="Catastrófico"),AND(Y43="Baja",AA43="Catastrófico"),AND(Y43="Media",AA43="Catastrófico"),AND(Y43="Alta",AA43="Catastrófico"),AND(Y43="Muy Alta",AA43="Catastrófico")),"Extremo","")))),"")</f>
        <v/>
      </c>
      <c r="AD43" s="134"/>
      <c r="AE43" s="135"/>
      <c r="AF43" s="136"/>
      <c r="AG43" s="137"/>
      <c r="AH43" s="137"/>
      <c r="AI43" s="135"/>
      <c r="AJ43" s="136"/>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row>
    <row r="44" spans="1:68" ht="151.5" customHeight="1" x14ac:dyDescent="0.3">
      <c r="A44" s="189"/>
      <c r="B44" s="180"/>
      <c r="C44" s="180"/>
      <c r="D44" s="180"/>
      <c r="E44" s="192"/>
      <c r="F44" s="180"/>
      <c r="G44" s="183"/>
      <c r="H44" s="186"/>
      <c r="I44" s="198"/>
      <c r="J44" s="201"/>
      <c r="K44" s="198">
        <f t="shared" ca="1" si="39"/>
        <v>0</v>
      </c>
      <c r="L44" s="186"/>
      <c r="M44" s="198"/>
      <c r="N44" s="195"/>
      <c r="O44" s="125">
        <v>5</v>
      </c>
      <c r="P44" s="126"/>
      <c r="Q44" s="127" t="str">
        <f t="shared" si="43"/>
        <v/>
      </c>
      <c r="R44" s="128"/>
      <c r="S44" s="128"/>
      <c r="T44" s="129" t="str">
        <f t="shared" si="40"/>
        <v/>
      </c>
      <c r="U44" s="128"/>
      <c r="V44" s="128"/>
      <c r="W44" s="128"/>
      <c r="X44" s="130" t="str">
        <f t="shared" si="44"/>
        <v/>
      </c>
      <c r="Y44" s="131" t="str">
        <f t="shared" si="1"/>
        <v/>
      </c>
      <c r="Z44" s="132" t="str">
        <f t="shared" si="41"/>
        <v/>
      </c>
      <c r="AA44" s="131" t="str">
        <f t="shared" si="3"/>
        <v/>
      </c>
      <c r="AB44" s="132" t="str">
        <f t="shared" si="45"/>
        <v/>
      </c>
      <c r="AC44" s="133" t="str">
        <f t="shared" ref="AC44" si="46">IFERROR(IF(OR(AND(Y44="Muy Baja",AA44="Leve"),AND(Y44="Muy Baja",AA44="Menor"),AND(Y44="Baja",AA44="Leve")),"Bajo",IF(OR(AND(Y44="Muy baja",AA44="Moderado"),AND(Y44="Baja",AA44="Menor"),AND(Y44="Baja",AA44="Moderado"),AND(Y44="Media",AA44="Leve"),AND(Y44="Media",AA44="Menor"),AND(Y44="Media",AA44="Moderado"),AND(Y44="Alta",AA44="Leve"),AND(Y44="Alta",AA44="Menor")),"Moderado",IF(OR(AND(Y44="Muy Baja",AA44="Mayor"),AND(Y44="Baja",AA44="Mayor"),AND(Y44="Media",AA44="Mayor"),AND(Y44="Alta",AA44="Moderado"),AND(Y44="Alta",AA44="Mayor"),AND(Y44="Muy Alta",AA44="Leve"),AND(Y44="Muy Alta",AA44="Menor"),AND(Y44="Muy Alta",AA44="Moderado"),AND(Y44="Muy Alta",AA44="Mayor")),"Alto",IF(OR(AND(Y44="Muy Baja",AA44="Catastrófico"),AND(Y44="Baja",AA44="Catastrófico"),AND(Y44="Media",AA44="Catastrófico"),AND(Y44="Alta",AA44="Catastrófico"),AND(Y44="Muy Alta",AA44="Catastrófico")),"Extremo","")))),"")</f>
        <v/>
      </c>
      <c r="AD44" s="134"/>
      <c r="AE44" s="135"/>
      <c r="AF44" s="136"/>
      <c r="AG44" s="137"/>
      <c r="AH44" s="137"/>
      <c r="AI44" s="135"/>
      <c r="AJ44" s="136"/>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row>
    <row r="45" spans="1:68" ht="151.5" customHeight="1" x14ac:dyDescent="0.3">
      <c r="A45" s="190"/>
      <c r="B45" s="181"/>
      <c r="C45" s="181"/>
      <c r="D45" s="181"/>
      <c r="E45" s="193"/>
      <c r="F45" s="181"/>
      <c r="G45" s="184"/>
      <c r="H45" s="187"/>
      <c r="I45" s="199"/>
      <c r="J45" s="202"/>
      <c r="K45" s="199">
        <f t="shared" ca="1" si="39"/>
        <v>0</v>
      </c>
      <c r="L45" s="187"/>
      <c r="M45" s="199"/>
      <c r="N45" s="196"/>
      <c r="O45" s="125">
        <v>6</v>
      </c>
      <c r="P45" s="126"/>
      <c r="Q45" s="127" t="str">
        <f t="shared" si="43"/>
        <v/>
      </c>
      <c r="R45" s="128"/>
      <c r="S45" s="128"/>
      <c r="T45" s="129" t="str">
        <f t="shared" si="40"/>
        <v/>
      </c>
      <c r="U45" s="128"/>
      <c r="V45" s="128"/>
      <c r="W45" s="128"/>
      <c r="X45" s="130" t="str">
        <f t="shared" si="44"/>
        <v/>
      </c>
      <c r="Y45" s="131" t="str">
        <f t="shared" si="1"/>
        <v/>
      </c>
      <c r="Z45" s="132" t="str">
        <f t="shared" si="41"/>
        <v/>
      </c>
      <c r="AA45" s="131" t="str">
        <f>IFERROR(IF(AB45="","",IF(AB45&lt;=0.2,"Leve",IF(AB45&lt;=0.4,"Menor",IF(AB45&lt;=0.6,"Moderado",IF(AB45&lt;=0.8,"Mayor","Catastrófico"))))),"")</f>
        <v/>
      </c>
      <c r="AB45" s="132" t="str">
        <f t="shared" si="45"/>
        <v/>
      </c>
      <c r="AC45" s="133" t="str">
        <f>IFERROR(IF(OR(AND(Y45="Muy Baja",AA45="Leve"),AND(Y45="Muy Baja",AA45="Menor"),AND(Y45="Baja",AA45="Leve")),"Bajo",IF(OR(AND(Y45="Muy baja",AA45="Moderado"),AND(Y45="Baja",AA45="Menor"),AND(Y45="Baja",AA45="Moderado"),AND(Y45="Media",AA45="Leve"),AND(Y45="Media",AA45="Menor"),AND(Y45="Media",AA45="Moderado"),AND(Y45="Alta",AA45="Leve"),AND(Y45="Alta",AA45="Menor")),"Moderado",IF(OR(AND(Y45="Muy Baja",AA45="Mayor"),AND(Y45="Baja",AA45="Mayor"),AND(Y45="Media",AA45="Mayor"),AND(Y45="Alta",AA45="Moderado"),AND(Y45="Alta",AA45="Mayor"),AND(Y45="Muy Alta",AA45="Leve"),AND(Y45="Muy Alta",AA45="Menor"),AND(Y45="Muy Alta",AA45="Moderado"),AND(Y45="Muy Alta",AA45="Mayor")),"Alto",IF(OR(AND(Y45="Muy Baja",AA45="Catastrófico"),AND(Y45="Baja",AA45="Catastrófico"),AND(Y45="Media",AA45="Catastrófico"),AND(Y45="Alta",AA45="Catastrófico"),AND(Y45="Muy Alta",AA45="Catastrófico")),"Extremo","")))),"")</f>
        <v/>
      </c>
      <c r="AD45" s="134"/>
      <c r="AE45" s="135"/>
      <c r="AF45" s="136"/>
      <c r="AG45" s="137"/>
      <c r="AH45" s="137"/>
      <c r="AI45" s="135"/>
      <c r="AJ45" s="136"/>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row>
    <row r="46" spans="1:68" ht="151.5" customHeight="1" x14ac:dyDescent="0.3">
      <c r="A46" s="188">
        <v>7</v>
      </c>
      <c r="B46" s="179"/>
      <c r="C46" s="179"/>
      <c r="D46" s="179"/>
      <c r="E46" s="191"/>
      <c r="F46" s="179"/>
      <c r="G46" s="182"/>
      <c r="H46" s="185" t="str">
        <f>IF(G46&lt;=0,"",IF(G46&lt;=2,"Muy Baja",IF(G46&lt;=24,"Baja",IF(G46&lt;=500,"Media",IF(G46&lt;=5000,"Alta","Muy Alta")))))</f>
        <v/>
      </c>
      <c r="I46" s="197" t="str">
        <f>IF(H46="","",IF(H46="Muy Baja",0.2,IF(H46="Baja",0.4,IF(H46="Media",0.6,IF(H46="Alta",0.8,IF(H46="Muy Alta",1,))))))</f>
        <v/>
      </c>
      <c r="J46" s="200"/>
      <c r="K46" s="197">
        <f ca="1">IF(NOT(ISERROR(MATCH(J46,'Tabla Impacto'!$B$221:$B$223,0))),'Tabla Impacto'!$F$223&amp;"Por favor no seleccionar los criterios de impacto(Afectación Económica o presupuestal y Pérdida Reputacional)",J46)</f>
        <v>0</v>
      </c>
      <c r="L46" s="185" t="str">
        <f ca="1">IF(OR(K46='Tabla Impacto'!$C$11,K46='Tabla Impacto'!$D$11),"Leve",IF(OR(K46='Tabla Impacto'!$C$12,K46='Tabla Impacto'!$D$12),"Menor",IF(OR(K46='Tabla Impacto'!$C$13,K46='Tabla Impacto'!$D$13),"Moderado",IF(OR(K46='Tabla Impacto'!$C$14,K46='Tabla Impacto'!$D$14),"Mayor",IF(OR(K46='Tabla Impacto'!$C$15,K46='Tabla Impacto'!$D$15),"Catastrófico","")))))</f>
        <v/>
      </c>
      <c r="M46" s="197" t="str">
        <f ca="1">IF(L46="","",IF(L46="Leve",0.2,IF(L46="Menor",0.4,IF(L46="Moderado",0.6,IF(L46="Mayor",0.8,IF(L46="Catastrófico",1,))))))</f>
        <v/>
      </c>
      <c r="N46" s="194" t="str">
        <f ca="1">IF(OR(AND(H46="Muy Baja",L46="Leve"),AND(H46="Muy Baja",L46="Menor"),AND(H46="Baja",L46="Leve")),"Bajo",IF(OR(AND(H46="Muy baja",L46="Moderado"),AND(H46="Baja",L46="Menor"),AND(H46="Baja",L46="Moderado"),AND(H46="Media",L46="Leve"),AND(H46="Media",L46="Menor"),AND(H46="Media",L46="Moderado"),AND(H46="Alta",L46="Leve"),AND(H46="Alta",L46="Menor")),"Moderado",IF(OR(AND(H46="Muy Baja",L46="Mayor"),AND(H46="Baja",L46="Mayor"),AND(H46="Media",L46="Mayor"),AND(H46="Alta",L46="Moderado"),AND(H46="Alta",L46="Mayor"),AND(H46="Muy Alta",L46="Leve"),AND(H46="Muy Alta",L46="Menor"),AND(H46="Muy Alta",L46="Moderado"),AND(H46="Muy Alta",L46="Mayor")),"Alto",IF(OR(AND(H46="Muy Baja",L46="Catastrófico"),AND(H46="Baja",L46="Catastrófico"),AND(H46="Media",L46="Catastrófico"),AND(H46="Alta",L46="Catastrófico"),AND(H46="Muy Alta",L46="Catastrófico")),"Extremo",""))))</f>
        <v/>
      </c>
      <c r="O46" s="125">
        <v>1</v>
      </c>
      <c r="P46" s="126"/>
      <c r="Q46" s="127" t="str">
        <f>IF(OR(R46="Preventivo",R46="Detectivo"),"Probabilidad",IF(R46="Correctivo","Impacto",""))</f>
        <v/>
      </c>
      <c r="R46" s="128"/>
      <c r="S46" s="128"/>
      <c r="T46" s="129" t="str">
        <f>IF(AND(R46="Preventivo",S46="Automático"),"50%",IF(AND(R46="Preventivo",S46="Manual"),"40%",IF(AND(R46="Detectivo",S46="Automático"),"40%",IF(AND(R46="Detectivo",S46="Manual"),"30%",IF(AND(R46="Correctivo",S46="Automático"),"35%",IF(AND(R46="Correctivo",S46="Manual"),"25%",""))))))</f>
        <v/>
      </c>
      <c r="U46" s="128"/>
      <c r="V46" s="128"/>
      <c r="W46" s="128"/>
      <c r="X46" s="130" t="str">
        <f>IFERROR(IF(Q46="Probabilidad",(I46-(+I46*T46)),IF(Q46="Impacto",I46,"")),"")</f>
        <v/>
      </c>
      <c r="Y46" s="131" t="str">
        <f>IFERROR(IF(X46="","",IF(X46&lt;=0.2,"Muy Baja",IF(X46&lt;=0.4,"Baja",IF(X46&lt;=0.6,"Media",IF(X46&lt;=0.8,"Alta","Muy Alta"))))),"")</f>
        <v/>
      </c>
      <c r="Z46" s="132" t="str">
        <f>+X46</f>
        <v/>
      </c>
      <c r="AA46" s="131" t="str">
        <f>IFERROR(IF(AB46="","",IF(AB46&lt;=0.2,"Leve",IF(AB46&lt;=0.4,"Menor",IF(AB46&lt;=0.6,"Moderado",IF(AB46&lt;=0.8,"Mayor","Catastrófico"))))),"")</f>
        <v/>
      </c>
      <c r="AB46" s="132" t="str">
        <f>IFERROR(IF(Q46="Impacto",(M46-(+M46*T46)),IF(Q46="Probabilidad",M46,"")),"")</f>
        <v/>
      </c>
      <c r="AC46" s="133" t="str">
        <f>IFERROR(IF(OR(AND(Y46="Muy Baja",AA46="Leve"),AND(Y46="Muy Baja",AA46="Menor"),AND(Y46="Baja",AA46="Leve")),"Bajo",IF(OR(AND(Y46="Muy baja",AA46="Moderado"),AND(Y46="Baja",AA46="Menor"),AND(Y46="Baja",AA46="Moderado"),AND(Y46="Media",AA46="Leve"),AND(Y46="Media",AA46="Menor"),AND(Y46="Media",AA46="Moderado"),AND(Y46="Alta",AA46="Leve"),AND(Y46="Alta",AA46="Menor")),"Moderado",IF(OR(AND(Y46="Muy Baja",AA46="Mayor"),AND(Y46="Baja",AA46="Mayor"),AND(Y46="Media",AA46="Mayor"),AND(Y46="Alta",AA46="Moderado"),AND(Y46="Alta",AA46="Mayor"),AND(Y46="Muy Alta",AA46="Leve"),AND(Y46="Muy Alta",AA46="Menor"),AND(Y46="Muy Alta",AA46="Moderado"),AND(Y46="Muy Alta",AA46="Mayor")),"Alto",IF(OR(AND(Y46="Muy Baja",AA46="Catastrófico"),AND(Y46="Baja",AA46="Catastrófico"),AND(Y46="Media",AA46="Catastrófico"),AND(Y46="Alta",AA46="Catastrófico"),AND(Y46="Muy Alta",AA46="Catastrófico")),"Extremo","")))),"")</f>
        <v/>
      </c>
      <c r="AD46" s="134"/>
      <c r="AE46" s="135"/>
      <c r="AF46" s="136"/>
      <c r="AG46" s="137"/>
      <c r="AH46" s="137"/>
      <c r="AI46" s="135"/>
      <c r="AJ46" s="136"/>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row>
    <row r="47" spans="1:68" ht="151.5" customHeight="1" x14ac:dyDescent="0.3">
      <c r="A47" s="189"/>
      <c r="B47" s="180"/>
      <c r="C47" s="180"/>
      <c r="D47" s="180"/>
      <c r="E47" s="192"/>
      <c r="F47" s="180"/>
      <c r="G47" s="183"/>
      <c r="H47" s="186"/>
      <c r="I47" s="198"/>
      <c r="J47" s="201"/>
      <c r="K47" s="198">
        <f t="shared" ref="K47:K51" ca="1" si="47">IF(NOT(ISERROR(MATCH(J47,_xlfn.ANCHORARRAY(E58),0))),I60&amp;"Por favor no seleccionar los criterios de impacto",J47)</f>
        <v>0</v>
      </c>
      <c r="L47" s="186"/>
      <c r="M47" s="198"/>
      <c r="N47" s="195"/>
      <c r="O47" s="125">
        <v>2</v>
      </c>
      <c r="P47" s="126"/>
      <c r="Q47" s="127" t="str">
        <f>IF(OR(R47="Preventivo",R47="Detectivo"),"Probabilidad",IF(R47="Correctivo","Impacto",""))</f>
        <v/>
      </c>
      <c r="R47" s="128"/>
      <c r="S47" s="128"/>
      <c r="T47" s="129" t="str">
        <f t="shared" ref="T47:T51" si="48">IF(AND(R47="Preventivo",S47="Automático"),"50%",IF(AND(R47="Preventivo",S47="Manual"),"40%",IF(AND(R47="Detectivo",S47="Automático"),"40%",IF(AND(R47="Detectivo",S47="Manual"),"30%",IF(AND(R47="Correctivo",S47="Automático"),"35%",IF(AND(R47="Correctivo",S47="Manual"),"25%",""))))))</f>
        <v/>
      </c>
      <c r="U47" s="128"/>
      <c r="V47" s="128"/>
      <c r="W47" s="128"/>
      <c r="X47" s="130" t="str">
        <f>IFERROR(IF(AND(Q46="Probabilidad",Q47="Probabilidad"),(Z46-(+Z46*T47)),IF(Q47="Probabilidad",(I46-(+I46*T47)),IF(Q47="Impacto",Z46,""))),"")</f>
        <v/>
      </c>
      <c r="Y47" s="131" t="str">
        <f t="shared" si="1"/>
        <v/>
      </c>
      <c r="Z47" s="132" t="str">
        <f t="shared" ref="Z47:Z51" si="49">+X47</f>
        <v/>
      </c>
      <c r="AA47" s="131" t="str">
        <f t="shared" si="3"/>
        <v/>
      </c>
      <c r="AB47" s="132" t="str">
        <f>IFERROR(IF(AND(Q46="Impacto",Q47="Impacto"),(AB40-(+AB40*T47)),IF(Q47="Impacto",($M$46-(+$M$46*T47)),IF(Q47="Probabilidad",AB40,""))),"")</f>
        <v/>
      </c>
      <c r="AC47" s="133" t="str">
        <f t="shared" ref="AC47:AC48" si="50">IFERROR(IF(OR(AND(Y47="Muy Baja",AA47="Leve"),AND(Y47="Muy Baja",AA47="Menor"),AND(Y47="Baja",AA47="Leve")),"Bajo",IF(OR(AND(Y47="Muy baja",AA47="Moderado"),AND(Y47="Baja",AA47="Menor"),AND(Y47="Baja",AA47="Moderado"),AND(Y47="Media",AA47="Leve"),AND(Y47="Media",AA47="Menor"),AND(Y47="Media",AA47="Moderado"),AND(Y47="Alta",AA47="Leve"),AND(Y47="Alta",AA47="Menor")),"Moderado",IF(OR(AND(Y47="Muy Baja",AA47="Mayor"),AND(Y47="Baja",AA47="Mayor"),AND(Y47="Media",AA47="Mayor"),AND(Y47="Alta",AA47="Moderado"),AND(Y47="Alta",AA47="Mayor"),AND(Y47="Muy Alta",AA47="Leve"),AND(Y47="Muy Alta",AA47="Menor"),AND(Y47="Muy Alta",AA47="Moderado"),AND(Y47="Muy Alta",AA47="Mayor")),"Alto",IF(OR(AND(Y47="Muy Baja",AA47="Catastrófico"),AND(Y47="Baja",AA47="Catastrófico"),AND(Y47="Media",AA47="Catastrófico"),AND(Y47="Alta",AA47="Catastrófico"),AND(Y47="Muy Alta",AA47="Catastrófico")),"Extremo","")))),"")</f>
        <v/>
      </c>
      <c r="AD47" s="134"/>
      <c r="AE47" s="135"/>
      <c r="AF47" s="136"/>
      <c r="AG47" s="137"/>
      <c r="AH47" s="137"/>
      <c r="AI47" s="135"/>
      <c r="AJ47" s="136"/>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row>
    <row r="48" spans="1:68" ht="151.5" customHeight="1" x14ac:dyDescent="0.3">
      <c r="A48" s="189"/>
      <c r="B48" s="180"/>
      <c r="C48" s="180"/>
      <c r="D48" s="180"/>
      <c r="E48" s="192"/>
      <c r="F48" s="180"/>
      <c r="G48" s="183"/>
      <c r="H48" s="186"/>
      <c r="I48" s="198"/>
      <c r="J48" s="201"/>
      <c r="K48" s="198">
        <f t="shared" ca="1" si="47"/>
        <v>0</v>
      </c>
      <c r="L48" s="186"/>
      <c r="M48" s="198"/>
      <c r="N48" s="195"/>
      <c r="O48" s="125">
        <v>3</v>
      </c>
      <c r="P48" s="138"/>
      <c r="Q48" s="127" t="str">
        <f>IF(OR(R48="Preventivo",R48="Detectivo"),"Probabilidad",IF(R48="Correctivo","Impacto",""))</f>
        <v/>
      </c>
      <c r="R48" s="128"/>
      <c r="S48" s="128"/>
      <c r="T48" s="129" t="str">
        <f t="shared" si="48"/>
        <v/>
      </c>
      <c r="U48" s="128"/>
      <c r="V48" s="128"/>
      <c r="W48" s="128"/>
      <c r="X48" s="130" t="str">
        <f>IFERROR(IF(AND(Q47="Probabilidad",Q48="Probabilidad"),(Z47-(+Z47*T48)),IF(AND(Q47="Impacto",Q48="Probabilidad"),(Z46-(+Z46*T48)),IF(Q48="Impacto",Z47,""))),"")</f>
        <v/>
      </c>
      <c r="Y48" s="131" t="str">
        <f t="shared" si="1"/>
        <v/>
      </c>
      <c r="Z48" s="132" t="str">
        <f t="shared" si="49"/>
        <v/>
      </c>
      <c r="AA48" s="131" t="str">
        <f t="shared" si="3"/>
        <v/>
      </c>
      <c r="AB48" s="132" t="str">
        <f>IFERROR(IF(AND(Q47="Impacto",Q48="Impacto"),(AB47-(+AB47*T48)),IF(AND(Q47="Probabilidad",Q48="Impacto"),(AB46-(+AB46*T48)),IF(Q48="Probabilidad",AB47,""))),"")</f>
        <v/>
      </c>
      <c r="AC48" s="133" t="str">
        <f t="shared" si="50"/>
        <v/>
      </c>
      <c r="AD48" s="134"/>
      <c r="AE48" s="135"/>
      <c r="AF48" s="136"/>
      <c r="AG48" s="137"/>
      <c r="AH48" s="137"/>
      <c r="AI48" s="135"/>
      <c r="AJ48" s="136"/>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row>
    <row r="49" spans="1:68" ht="151.5" customHeight="1" x14ac:dyDescent="0.3">
      <c r="A49" s="189"/>
      <c r="B49" s="180"/>
      <c r="C49" s="180"/>
      <c r="D49" s="180"/>
      <c r="E49" s="192"/>
      <c r="F49" s="180"/>
      <c r="G49" s="183"/>
      <c r="H49" s="186"/>
      <c r="I49" s="198"/>
      <c r="J49" s="201"/>
      <c r="K49" s="198">
        <f t="shared" ca="1" si="47"/>
        <v>0</v>
      </c>
      <c r="L49" s="186"/>
      <c r="M49" s="198"/>
      <c r="N49" s="195"/>
      <c r="O49" s="125">
        <v>4</v>
      </c>
      <c r="P49" s="126"/>
      <c r="Q49" s="127" t="str">
        <f t="shared" ref="Q49:Q51" si="51">IF(OR(R49="Preventivo",R49="Detectivo"),"Probabilidad",IF(R49="Correctivo","Impacto",""))</f>
        <v/>
      </c>
      <c r="R49" s="128"/>
      <c r="S49" s="128"/>
      <c r="T49" s="129" t="str">
        <f t="shared" si="48"/>
        <v/>
      </c>
      <c r="U49" s="128"/>
      <c r="V49" s="128"/>
      <c r="W49" s="128"/>
      <c r="X49" s="130" t="str">
        <f t="shared" ref="X49:X51" si="52">IFERROR(IF(AND(Q48="Probabilidad",Q49="Probabilidad"),(Z48-(+Z48*T49)),IF(AND(Q48="Impacto",Q49="Probabilidad"),(Z47-(+Z47*T49)),IF(Q49="Impacto",Z48,""))),"")</f>
        <v/>
      </c>
      <c r="Y49" s="131" t="str">
        <f t="shared" si="1"/>
        <v/>
      </c>
      <c r="Z49" s="132" t="str">
        <f t="shared" si="49"/>
        <v/>
      </c>
      <c r="AA49" s="131" t="str">
        <f t="shared" si="3"/>
        <v/>
      </c>
      <c r="AB49" s="132" t="str">
        <f t="shared" ref="AB49:AB51" si="53">IFERROR(IF(AND(Q48="Impacto",Q49="Impacto"),(AB48-(+AB48*T49)),IF(AND(Q48="Probabilidad",Q49="Impacto"),(AB47-(+AB47*T49)),IF(Q49="Probabilidad",AB48,""))),"")</f>
        <v/>
      </c>
      <c r="AC49" s="133" t="str">
        <f>IFERROR(IF(OR(AND(Y49="Muy Baja",AA49="Leve"),AND(Y49="Muy Baja",AA49="Menor"),AND(Y49="Baja",AA49="Leve")),"Bajo",IF(OR(AND(Y49="Muy baja",AA49="Moderado"),AND(Y49="Baja",AA49="Menor"),AND(Y49="Baja",AA49="Moderado"),AND(Y49="Media",AA49="Leve"),AND(Y49="Media",AA49="Menor"),AND(Y49="Media",AA49="Moderado"),AND(Y49="Alta",AA49="Leve"),AND(Y49="Alta",AA49="Menor")),"Moderado",IF(OR(AND(Y49="Muy Baja",AA49="Mayor"),AND(Y49="Baja",AA49="Mayor"),AND(Y49="Media",AA49="Mayor"),AND(Y49="Alta",AA49="Moderado"),AND(Y49="Alta",AA49="Mayor"),AND(Y49="Muy Alta",AA49="Leve"),AND(Y49="Muy Alta",AA49="Menor"),AND(Y49="Muy Alta",AA49="Moderado"),AND(Y49="Muy Alta",AA49="Mayor")),"Alto",IF(OR(AND(Y49="Muy Baja",AA49="Catastrófico"),AND(Y49="Baja",AA49="Catastrófico"),AND(Y49="Media",AA49="Catastrófico"),AND(Y49="Alta",AA49="Catastrófico"),AND(Y49="Muy Alta",AA49="Catastrófico")),"Extremo","")))),"")</f>
        <v/>
      </c>
      <c r="AD49" s="134"/>
      <c r="AE49" s="135"/>
      <c r="AF49" s="136"/>
      <c r="AG49" s="137"/>
      <c r="AH49" s="137"/>
      <c r="AI49" s="135"/>
      <c r="AJ49" s="136"/>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row>
    <row r="50" spans="1:68" ht="151.5" customHeight="1" x14ac:dyDescent="0.3">
      <c r="A50" s="189"/>
      <c r="B50" s="180"/>
      <c r="C50" s="180"/>
      <c r="D50" s="180"/>
      <c r="E50" s="192"/>
      <c r="F50" s="180"/>
      <c r="G50" s="183"/>
      <c r="H50" s="186"/>
      <c r="I50" s="198"/>
      <c r="J50" s="201"/>
      <c r="K50" s="198">
        <f t="shared" ca="1" si="47"/>
        <v>0</v>
      </c>
      <c r="L50" s="186"/>
      <c r="M50" s="198"/>
      <c r="N50" s="195"/>
      <c r="O50" s="125">
        <v>5</v>
      </c>
      <c r="P50" s="126"/>
      <c r="Q50" s="127" t="str">
        <f t="shared" si="51"/>
        <v/>
      </c>
      <c r="R50" s="128"/>
      <c r="S50" s="128"/>
      <c r="T50" s="129" t="str">
        <f t="shared" si="48"/>
        <v/>
      </c>
      <c r="U50" s="128"/>
      <c r="V50" s="128"/>
      <c r="W50" s="128"/>
      <c r="X50" s="130" t="str">
        <f t="shared" si="52"/>
        <v/>
      </c>
      <c r="Y50" s="131" t="str">
        <f t="shared" si="1"/>
        <v/>
      </c>
      <c r="Z50" s="132" t="str">
        <f t="shared" si="49"/>
        <v/>
      </c>
      <c r="AA50" s="131" t="str">
        <f t="shared" si="3"/>
        <v/>
      </c>
      <c r="AB50" s="132" t="str">
        <f t="shared" si="53"/>
        <v/>
      </c>
      <c r="AC50" s="133" t="str">
        <f t="shared" ref="AC50:AC51" si="54">IFERROR(IF(OR(AND(Y50="Muy Baja",AA50="Leve"),AND(Y50="Muy Baja",AA50="Menor"),AND(Y50="Baja",AA50="Leve")),"Bajo",IF(OR(AND(Y50="Muy baja",AA50="Moderado"),AND(Y50="Baja",AA50="Menor"),AND(Y50="Baja",AA50="Moderado"),AND(Y50="Media",AA50="Leve"),AND(Y50="Media",AA50="Menor"),AND(Y50="Media",AA50="Moderado"),AND(Y50="Alta",AA50="Leve"),AND(Y50="Alta",AA50="Menor")),"Moderado",IF(OR(AND(Y50="Muy Baja",AA50="Mayor"),AND(Y50="Baja",AA50="Mayor"),AND(Y50="Media",AA50="Mayor"),AND(Y50="Alta",AA50="Moderado"),AND(Y50="Alta",AA50="Mayor"),AND(Y50="Muy Alta",AA50="Leve"),AND(Y50="Muy Alta",AA50="Menor"),AND(Y50="Muy Alta",AA50="Moderado"),AND(Y50="Muy Alta",AA50="Mayor")),"Alto",IF(OR(AND(Y50="Muy Baja",AA50="Catastrófico"),AND(Y50="Baja",AA50="Catastrófico"),AND(Y50="Media",AA50="Catastrófico"),AND(Y50="Alta",AA50="Catastrófico"),AND(Y50="Muy Alta",AA50="Catastrófico")),"Extremo","")))),"")</f>
        <v/>
      </c>
      <c r="AD50" s="134"/>
      <c r="AE50" s="135"/>
      <c r="AF50" s="136"/>
      <c r="AG50" s="137"/>
      <c r="AH50" s="137"/>
      <c r="AI50" s="135"/>
      <c r="AJ50" s="136"/>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row>
    <row r="51" spans="1:68" ht="151.5" customHeight="1" x14ac:dyDescent="0.3">
      <c r="A51" s="190"/>
      <c r="B51" s="181"/>
      <c r="C51" s="181"/>
      <c r="D51" s="181"/>
      <c r="E51" s="193"/>
      <c r="F51" s="181"/>
      <c r="G51" s="184"/>
      <c r="H51" s="187"/>
      <c r="I51" s="199"/>
      <c r="J51" s="202"/>
      <c r="K51" s="199">
        <f t="shared" ca="1" si="47"/>
        <v>0</v>
      </c>
      <c r="L51" s="187"/>
      <c r="M51" s="199"/>
      <c r="N51" s="196"/>
      <c r="O51" s="125">
        <v>6</v>
      </c>
      <c r="P51" s="126"/>
      <c r="Q51" s="127" t="str">
        <f t="shared" si="51"/>
        <v/>
      </c>
      <c r="R51" s="128"/>
      <c r="S51" s="128"/>
      <c r="T51" s="129" t="str">
        <f t="shared" si="48"/>
        <v/>
      </c>
      <c r="U51" s="128"/>
      <c r="V51" s="128"/>
      <c r="W51" s="128"/>
      <c r="X51" s="130" t="str">
        <f t="shared" si="52"/>
        <v/>
      </c>
      <c r="Y51" s="131" t="str">
        <f t="shared" si="1"/>
        <v/>
      </c>
      <c r="Z51" s="132" t="str">
        <f t="shared" si="49"/>
        <v/>
      </c>
      <c r="AA51" s="131" t="str">
        <f t="shared" si="3"/>
        <v/>
      </c>
      <c r="AB51" s="132" t="str">
        <f t="shared" si="53"/>
        <v/>
      </c>
      <c r="AC51" s="133" t="str">
        <f t="shared" si="54"/>
        <v/>
      </c>
      <c r="AD51" s="134"/>
      <c r="AE51" s="135"/>
      <c r="AF51" s="136"/>
      <c r="AG51" s="137"/>
      <c r="AH51" s="137"/>
      <c r="AI51" s="135"/>
      <c r="AJ51" s="136"/>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row>
    <row r="52" spans="1:68" ht="151.5" customHeight="1" x14ac:dyDescent="0.3">
      <c r="A52" s="188">
        <v>8</v>
      </c>
      <c r="B52" s="179"/>
      <c r="C52" s="179"/>
      <c r="D52" s="179"/>
      <c r="E52" s="191"/>
      <c r="F52" s="179"/>
      <c r="G52" s="182"/>
      <c r="H52" s="185" t="str">
        <f>IF(G52&lt;=0,"",IF(G52&lt;=2,"Muy Baja",IF(G52&lt;=24,"Baja",IF(G52&lt;=500,"Media",IF(G52&lt;=5000,"Alta","Muy Alta")))))</f>
        <v/>
      </c>
      <c r="I52" s="197" t="str">
        <f>IF(H52="","",IF(H52="Muy Baja",0.2,IF(H52="Baja",0.4,IF(H52="Media",0.6,IF(H52="Alta",0.8,IF(H52="Muy Alta",1,))))))</f>
        <v/>
      </c>
      <c r="J52" s="200"/>
      <c r="K52" s="197">
        <f ca="1">IF(NOT(ISERROR(MATCH(J52,'Tabla Impacto'!$B$221:$B$223,0))),'Tabla Impacto'!$F$223&amp;"Por favor no seleccionar los criterios de impacto(Afectación Económica o presupuestal y Pérdida Reputacional)",J52)</f>
        <v>0</v>
      </c>
      <c r="L52" s="185" t="str">
        <f ca="1">IF(OR(K52='Tabla Impacto'!$C$11,K52='Tabla Impacto'!$D$11),"Leve",IF(OR(K52='Tabla Impacto'!$C$12,K52='Tabla Impacto'!$D$12),"Menor",IF(OR(K52='Tabla Impacto'!$C$13,K52='Tabla Impacto'!$D$13),"Moderado",IF(OR(K52='Tabla Impacto'!$C$14,K52='Tabla Impacto'!$D$14),"Mayor",IF(OR(K52='Tabla Impacto'!$C$15,K52='Tabla Impacto'!$D$15),"Catastrófico","")))))</f>
        <v/>
      </c>
      <c r="M52" s="197" t="str">
        <f ca="1">IF(L52="","",IF(L52="Leve",0.2,IF(L52="Menor",0.4,IF(L52="Moderado",0.6,IF(L52="Mayor",0.8,IF(L52="Catastrófico",1,))))))</f>
        <v/>
      </c>
      <c r="N52" s="194" t="str">
        <f ca="1">IF(OR(AND(H52="Muy Baja",L52="Leve"),AND(H52="Muy Baja",L52="Menor"),AND(H52="Baja",L52="Leve")),"Bajo",IF(OR(AND(H52="Muy baja",L52="Moderado"),AND(H52="Baja",L52="Menor"),AND(H52="Baja",L52="Moderado"),AND(H52="Media",L52="Leve"),AND(H52="Media",L52="Menor"),AND(H52="Media",L52="Moderado"),AND(H52="Alta",L52="Leve"),AND(H52="Alta",L52="Menor")),"Moderado",IF(OR(AND(H52="Muy Baja",L52="Mayor"),AND(H52="Baja",L52="Mayor"),AND(H52="Media",L52="Mayor"),AND(H52="Alta",L52="Moderado"),AND(H52="Alta",L52="Mayor"),AND(H52="Muy Alta",L52="Leve"),AND(H52="Muy Alta",L52="Menor"),AND(H52="Muy Alta",L52="Moderado"),AND(H52="Muy Alta",L52="Mayor")),"Alto",IF(OR(AND(H52="Muy Baja",L52="Catastrófico"),AND(H52="Baja",L52="Catastrófico"),AND(H52="Media",L52="Catastrófico"),AND(H52="Alta",L52="Catastrófico"),AND(H52="Muy Alta",L52="Catastrófico")),"Extremo",""))))</f>
        <v/>
      </c>
      <c r="O52" s="125">
        <v>1</v>
      </c>
      <c r="P52" s="126"/>
      <c r="Q52" s="127" t="str">
        <f>IF(OR(R52="Preventivo",R52="Detectivo"),"Probabilidad",IF(R52="Correctivo","Impacto",""))</f>
        <v/>
      </c>
      <c r="R52" s="128"/>
      <c r="S52" s="128"/>
      <c r="T52" s="129" t="str">
        <f>IF(AND(R52="Preventivo",S52="Automático"),"50%",IF(AND(R52="Preventivo",S52="Manual"),"40%",IF(AND(R52="Detectivo",S52="Automático"),"40%",IF(AND(R52="Detectivo",S52="Manual"),"30%",IF(AND(R52="Correctivo",S52="Automático"),"35%",IF(AND(R52="Correctivo",S52="Manual"),"25%",""))))))</f>
        <v/>
      </c>
      <c r="U52" s="128"/>
      <c r="V52" s="128"/>
      <c r="W52" s="128"/>
      <c r="X52" s="130" t="str">
        <f>IFERROR(IF(Q52="Probabilidad",(I52-(+I52*T52)),IF(Q52="Impacto",I52,"")),"")</f>
        <v/>
      </c>
      <c r="Y52" s="131" t="str">
        <f>IFERROR(IF(X52="","",IF(X52&lt;=0.2,"Muy Baja",IF(X52&lt;=0.4,"Baja",IF(X52&lt;=0.6,"Media",IF(X52&lt;=0.8,"Alta","Muy Alta"))))),"")</f>
        <v/>
      </c>
      <c r="Z52" s="132" t="str">
        <f>+X52</f>
        <v/>
      </c>
      <c r="AA52" s="131" t="str">
        <f>IFERROR(IF(AB52="","",IF(AB52&lt;=0.2,"Leve",IF(AB52&lt;=0.4,"Menor",IF(AB52&lt;=0.6,"Moderado",IF(AB52&lt;=0.8,"Mayor","Catastrófico"))))),"")</f>
        <v/>
      </c>
      <c r="AB52" s="132" t="str">
        <f>IFERROR(IF(Q52="Impacto",(M52-(+M52*T52)),IF(Q52="Probabilidad",M52,"")),"")</f>
        <v/>
      </c>
      <c r="AC52" s="133" t="str">
        <f>IFERROR(IF(OR(AND(Y52="Muy Baja",AA52="Leve"),AND(Y52="Muy Baja",AA52="Menor"),AND(Y52="Baja",AA52="Leve")),"Bajo",IF(OR(AND(Y52="Muy baja",AA52="Moderado"),AND(Y52="Baja",AA52="Menor"),AND(Y52="Baja",AA52="Moderado"),AND(Y52="Media",AA52="Leve"),AND(Y52="Media",AA52="Menor"),AND(Y52="Media",AA52="Moderado"),AND(Y52="Alta",AA52="Leve"),AND(Y52="Alta",AA52="Menor")),"Moderado",IF(OR(AND(Y52="Muy Baja",AA52="Mayor"),AND(Y52="Baja",AA52="Mayor"),AND(Y52="Media",AA52="Mayor"),AND(Y52="Alta",AA52="Moderado"),AND(Y52="Alta",AA52="Mayor"),AND(Y52="Muy Alta",AA52="Leve"),AND(Y52="Muy Alta",AA52="Menor"),AND(Y52="Muy Alta",AA52="Moderado"),AND(Y52="Muy Alta",AA52="Mayor")),"Alto",IF(OR(AND(Y52="Muy Baja",AA52="Catastrófico"),AND(Y52="Baja",AA52="Catastrófico"),AND(Y52="Media",AA52="Catastrófico"),AND(Y52="Alta",AA52="Catastrófico"),AND(Y52="Muy Alta",AA52="Catastrófico")),"Extremo","")))),"")</f>
        <v/>
      </c>
      <c r="AD52" s="134"/>
      <c r="AE52" s="135"/>
      <c r="AF52" s="136"/>
      <c r="AG52" s="137"/>
      <c r="AH52" s="137"/>
      <c r="AI52" s="135"/>
      <c r="AJ52" s="136"/>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row>
    <row r="53" spans="1:68" ht="151.5" customHeight="1" x14ac:dyDescent="0.3">
      <c r="A53" s="189"/>
      <c r="B53" s="180"/>
      <c r="C53" s="180"/>
      <c r="D53" s="180"/>
      <c r="E53" s="192"/>
      <c r="F53" s="180"/>
      <c r="G53" s="183"/>
      <c r="H53" s="186"/>
      <c r="I53" s="198"/>
      <c r="J53" s="201"/>
      <c r="K53" s="198">
        <f ca="1">IF(NOT(ISERROR(MATCH(J53,_xlfn.ANCHORARRAY(E64),0))),I66&amp;"Por favor no seleccionar los criterios de impacto",J53)</f>
        <v>0</v>
      </c>
      <c r="L53" s="186"/>
      <c r="M53" s="198"/>
      <c r="N53" s="195"/>
      <c r="O53" s="125">
        <v>2</v>
      </c>
      <c r="P53" s="126"/>
      <c r="Q53" s="127" t="str">
        <f>IF(OR(R53="Preventivo",R53="Detectivo"),"Probabilidad",IF(R53="Correctivo","Impacto",""))</f>
        <v/>
      </c>
      <c r="R53" s="128"/>
      <c r="S53" s="128"/>
      <c r="T53" s="129" t="str">
        <f t="shared" ref="T53:T57" si="55">IF(AND(R53="Preventivo",S53="Automático"),"50%",IF(AND(R53="Preventivo",S53="Manual"),"40%",IF(AND(R53="Detectivo",S53="Automático"),"40%",IF(AND(R53="Detectivo",S53="Manual"),"30%",IF(AND(R53="Correctivo",S53="Automático"),"35%",IF(AND(R53="Correctivo",S53="Manual"),"25%",""))))))</f>
        <v/>
      </c>
      <c r="U53" s="128"/>
      <c r="V53" s="128"/>
      <c r="W53" s="128"/>
      <c r="X53" s="130" t="str">
        <f>IFERROR(IF(AND(Q52="Probabilidad",Q53="Probabilidad"),(Z52-(+Z52*T53)),IF(Q53="Probabilidad",(I52-(+I52*T53)),IF(Q53="Impacto",Z52,""))),"")</f>
        <v/>
      </c>
      <c r="Y53" s="131" t="str">
        <f t="shared" si="1"/>
        <v/>
      </c>
      <c r="Z53" s="132" t="str">
        <f t="shared" ref="Z53:Z57" si="56">+X53</f>
        <v/>
      </c>
      <c r="AA53" s="131" t="str">
        <f t="shared" si="3"/>
        <v/>
      </c>
      <c r="AB53" s="132" t="str">
        <f>IFERROR(IF(AND(Q52="Impacto",Q53="Impacto"),(AB46-(+AB46*T53)),IF(Q53="Impacto",($M$52-(+$M$52*T53)),IF(Q53="Probabilidad",AB46,""))),"")</f>
        <v/>
      </c>
      <c r="AC53" s="133" t="str">
        <f t="shared" ref="AC53:AC54" si="57">IFERROR(IF(OR(AND(Y53="Muy Baja",AA53="Leve"),AND(Y53="Muy Baja",AA53="Menor"),AND(Y53="Baja",AA53="Leve")),"Bajo",IF(OR(AND(Y53="Muy baja",AA53="Moderado"),AND(Y53="Baja",AA53="Menor"),AND(Y53="Baja",AA53="Moderado"),AND(Y53="Media",AA53="Leve"),AND(Y53="Media",AA53="Menor"),AND(Y53="Media",AA53="Moderado"),AND(Y53="Alta",AA53="Leve"),AND(Y53="Alta",AA53="Menor")),"Moderado",IF(OR(AND(Y53="Muy Baja",AA53="Mayor"),AND(Y53="Baja",AA53="Mayor"),AND(Y53="Media",AA53="Mayor"),AND(Y53="Alta",AA53="Moderado"),AND(Y53="Alta",AA53="Mayor"),AND(Y53="Muy Alta",AA53="Leve"),AND(Y53="Muy Alta",AA53="Menor"),AND(Y53="Muy Alta",AA53="Moderado"),AND(Y53="Muy Alta",AA53="Mayor")),"Alto",IF(OR(AND(Y53="Muy Baja",AA53="Catastrófico"),AND(Y53="Baja",AA53="Catastrófico"),AND(Y53="Media",AA53="Catastrófico"),AND(Y53="Alta",AA53="Catastrófico"),AND(Y53="Muy Alta",AA53="Catastrófico")),"Extremo","")))),"")</f>
        <v/>
      </c>
      <c r="AD53" s="134"/>
      <c r="AE53" s="135"/>
      <c r="AF53" s="136"/>
      <c r="AG53" s="137"/>
      <c r="AH53" s="137"/>
      <c r="AI53" s="135"/>
      <c r="AJ53" s="136"/>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row>
    <row r="54" spans="1:68" ht="151.5" customHeight="1" x14ac:dyDescent="0.3">
      <c r="A54" s="189"/>
      <c r="B54" s="180"/>
      <c r="C54" s="180"/>
      <c r="D54" s="180"/>
      <c r="E54" s="192"/>
      <c r="F54" s="180"/>
      <c r="G54" s="183"/>
      <c r="H54" s="186"/>
      <c r="I54" s="198"/>
      <c r="J54" s="201"/>
      <c r="K54" s="198">
        <f ca="1">IF(NOT(ISERROR(MATCH(J54,_xlfn.ANCHORARRAY(E65),0))),I67&amp;"Por favor no seleccionar los criterios de impacto",J54)</f>
        <v>0</v>
      </c>
      <c r="L54" s="186"/>
      <c r="M54" s="198"/>
      <c r="N54" s="195"/>
      <c r="O54" s="125">
        <v>3</v>
      </c>
      <c r="P54" s="138"/>
      <c r="Q54" s="127" t="str">
        <f>IF(OR(R54="Preventivo",R54="Detectivo"),"Probabilidad",IF(R54="Correctivo","Impacto",""))</f>
        <v/>
      </c>
      <c r="R54" s="128"/>
      <c r="S54" s="128"/>
      <c r="T54" s="129" t="str">
        <f t="shared" si="55"/>
        <v/>
      </c>
      <c r="U54" s="128"/>
      <c r="V54" s="128"/>
      <c r="W54" s="128"/>
      <c r="X54" s="130" t="str">
        <f>IFERROR(IF(AND(Q53="Probabilidad",Q54="Probabilidad"),(Z53-(+Z53*T54)),IF(AND(Q53="Impacto",Q54="Probabilidad"),(Z52-(+Z52*T54)),IF(Q54="Impacto",Z53,""))),"")</f>
        <v/>
      </c>
      <c r="Y54" s="131" t="str">
        <f t="shared" si="1"/>
        <v/>
      </c>
      <c r="Z54" s="132" t="str">
        <f t="shared" si="56"/>
        <v/>
      </c>
      <c r="AA54" s="131" t="str">
        <f t="shared" si="3"/>
        <v/>
      </c>
      <c r="AB54" s="132" t="str">
        <f>IFERROR(IF(AND(Q53="Impacto",Q54="Impacto"),(AB53-(+AB53*T54)),IF(AND(Q53="Probabilidad",Q54="Impacto"),(AB52-(+AB52*T54)),IF(Q54="Probabilidad",AB53,""))),"")</f>
        <v/>
      </c>
      <c r="AC54" s="133" t="str">
        <f t="shared" si="57"/>
        <v/>
      </c>
      <c r="AD54" s="134"/>
      <c r="AE54" s="135"/>
      <c r="AF54" s="136"/>
      <c r="AG54" s="137"/>
      <c r="AH54" s="137"/>
      <c r="AI54" s="135"/>
      <c r="AJ54" s="136"/>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row>
    <row r="55" spans="1:68" ht="151.5" customHeight="1" x14ac:dyDescent="0.3">
      <c r="A55" s="189"/>
      <c r="B55" s="180"/>
      <c r="C55" s="180"/>
      <c r="D55" s="180"/>
      <c r="E55" s="192"/>
      <c r="F55" s="180"/>
      <c r="G55" s="183"/>
      <c r="H55" s="186"/>
      <c r="I55" s="198"/>
      <c r="J55" s="201"/>
      <c r="K55" s="198">
        <f ca="1">IF(NOT(ISERROR(MATCH(J55,_xlfn.ANCHORARRAY(E66),0))),I68&amp;"Por favor no seleccionar los criterios de impacto",J55)</f>
        <v>0</v>
      </c>
      <c r="L55" s="186"/>
      <c r="M55" s="198"/>
      <c r="N55" s="195"/>
      <c r="O55" s="125">
        <v>4</v>
      </c>
      <c r="P55" s="126"/>
      <c r="Q55" s="127" t="str">
        <f t="shared" ref="Q55:Q57" si="58">IF(OR(R55="Preventivo",R55="Detectivo"),"Probabilidad",IF(R55="Correctivo","Impacto",""))</f>
        <v/>
      </c>
      <c r="R55" s="128"/>
      <c r="S55" s="128"/>
      <c r="T55" s="129" t="str">
        <f t="shared" si="55"/>
        <v/>
      </c>
      <c r="U55" s="128"/>
      <c r="V55" s="128"/>
      <c r="W55" s="128"/>
      <c r="X55" s="130" t="str">
        <f t="shared" ref="X55:X57" si="59">IFERROR(IF(AND(Q54="Probabilidad",Q55="Probabilidad"),(Z54-(+Z54*T55)),IF(AND(Q54="Impacto",Q55="Probabilidad"),(Z53-(+Z53*T55)),IF(Q55="Impacto",Z54,""))),"")</f>
        <v/>
      </c>
      <c r="Y55" s="131" t="str">
        <f t="shared" si="1"/>
        <v/>
      </c>
      <c r="Z55" s="132" t="str">
        <f t="shared" si="56"/>
        <v/>
      </c>
      <c r="AA55" s="131" t="str">
        <f t="shared" si="3"/>
        <v/>
      </c>
      <c r="AB55" s="132" t="str">
        <f t="shared" ref="AB55:AB57" si="60">IFERROR(IF(AND(Q54="Impacto",Q55="Impacto"),(AB54-(+AB54*T55)),IF(AND(Q54="Probabilidad",Q55="Impacto"),(AB53-(+AB53*T55)),IF(Q55="Probabilidad",AB54,""))),"")</f>
        <v/>
      </c>
      <c r="AC55" s="133" t="str">
        <f>IFERROR(IF(OR(AND(Y55="Muy Baja",AA55="Leve"),AND(Y55="Muy Baja",AA55="Menor"),AND(Y55="Baja",AA55="Leve")),"Bajo",IF(OR(AND(Y55="Muy baja",AA55="Moderado"),AND(Y55="Baja",AA55="Menor"),AND(Y55="Baja",AA55="Moderado"),AND(Y55="Media",AA55="Leve"),AND(Y55="Media",AA55="Menor"),AND(Y55="Media",AA55="Moderado"),AND(Y55="Alta",AA55="Leve"),AND(Y55="Alta",AA55="Menor")),"Moderado",IF(OR(AND(Y55="Muy Baja",AA55="Mayor"),AND(Y55="Baja",AA55="Mayor"),AND(Y55="Media",AA55="Mayor"),AND(Y55="Alta",AA55="Moderado"),AND(Y55="Alta",AA55="Mayor"),AND(Y55="Muy Alta",AA55="Leve"),AND(Y55="Muy Alta",AA55="Menor"),AND(Y55="Muy Alta",AA55="Moderado"),AND(Y55="Muy Alta",AA55="Mayor")),"Alto",IF(OR(AND(Y55="Muy Baja",AA55="Catastrófico"),AND(Y55="Baja",AA55="Catastrófico"),AND(Y55="Media",AA55="Catastrófico"),AND(Y55="Alta",AA55="Catastrófico"),AND(Y55="Muy Alta",AA55="Catastrófico")),"Extremo","")))),"")</f>
        <v/>
      </c>
      <c r="AD55" s="134"/>
      <c r="AE55" s="135"/>
      <c r="AF55" s="136"/>
      <c r="AG55" s="137"/>
      <c r="AH55" s="137"/>
      <c r="AI55" s="135"/>
      <c r="AJ55" s="136"/>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151.5" customHeight="1" x14ac:dyDescent="0.3">
      <c r="A56" s="189"/>
      <c r="B56" s="180"/>
      <c r="C56" s="180"/>
      <c r="D56" s="180"/>
      <c r="E56" s="192"/>
      <c r="F56" s="180"/>
      <c r="G56" s="183"/>
      <c r="H56" s="186"/>
      <c r="I56" s="198"/>
      <c r="J56" s="201"/>
      <c r="K56" s="198">
        <f ca="1">IF(NOT(ISERROR(MATCH(J56,_xlfn.ANCHORARRAY(E67),0))),I69&amp;"Por favor no seleccionar los criterios de impacto",J56)</f>
        <v>0</v>
      </c>
      <c r="L56" s="186"/>
      <c r="M56" s="198"/>
      <c r="N56" s="195"/>
      <c r="O56" s="125">
        <v>5</v>
      </c>
      <c r="P56" s="126"/>
      <c r="Q56" s="127" t="str">
        <f t="shared" si="58"/>
        <v/>
      </c>
      <c r="R56" s="128"/>
      <c r="S56" s="128"/>
      <c r="T56" s="129" t="str">
        <f t="shared" si="55"/>
        <v/>
      </c>
      <c r="U56" s="128"/>
      <c r="V56" s="128"/>
      <c r="W56" s="128"/>
      <c r="X56" s="130" t="str">
        <f t="shared" si="59"/>
        <v/>
      </c>
      <c r="Y56" s="131" t="str">
        <f t="shared" si="1"/>
        <v/>
      </c>
      <c r="Z56" s="132" t="str">
        <f t="shared" si="56"/>
        <v/>
      </c>
      <c r="AA56" s="131" t="str">
        <f t="shared" si="3"/>
        <v/>
      </c>
      <c r="AB56" s="132" t="str">
        <f t="shared" si="60"/>
        <v/>
      </c>
      <c r="AC56" s="133" t="str">
        <f t="shared" ref="AC56:AC57" si="61">IFERROR(IF(OR(AND(Y56="Muy Baja",AA56="Leve"),AND(Y56="Muy Baja",AA56="Menor"),AND(Y56="Baja",AA56="Leve")),"Bajo",IF(OR(AND(Y56="Muy baja",AA56="Moderado"),AND(Y56="Baja",AA56="Menor"),AND(Y56="Baja",AA56="Moderado"),AND(Y56="Media",AA56="Leve"),AND(Y56="Media",AA56="Menor"),AND(Y56="Media",AA56="Moderado"),AND(Y56="Alta",AA56="Leve"),AND(Y56="Alta",AA56="Menor")),"Moderado",IF(OR(AND(Y56="Muy Baja",AA56="Mayor"),AND(Y56="Baja",AA56="Mayor"),AND(Y56="Media",AA56="Mayor"),AND(Y56="Alta",AA56="Moderado"),AND(Y56="Alta",AA56="Mayor"),AND(Y56="Muy Alta",AA56="Leve"),AND(Y56="Muy Alta",AA56="Menor"),AND(Y56="Muy Alta",AA56="Moderado"),AND(Y56="Muy Alta",AA56="Mayor")),"Alto",IF(OR(AND(Y56="Muy Baja",AA56="Catastrófico"),AND(Y56="Baja",AA56="Catastrófico"),AND(Y56="Media",AA56="Catastrófico"),AND(Y56="Alta",AA56="Catastrófico"),AND(Y56="Muy Alta",AA56="Catastrófico")),"Extremo","")))),"")</f>
        <v/>
      </c>
      <c r="AD56" s="134"/>
      <c r="AE56" s="135"/>
      <c r="AF56" s="136"/>
      <c r="AG56" s="137"/>
      <c r="AH56" s="137"/>
      <c r="AI56" s="135"/>
      <c r="AJ56" s="136"/>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row>
    <row r="57" spans="1:68" ht="151.5" customHeight="1" x14ac:dyDescent="0.3">
      <c r="A57" s="190"/>
      <c r="B57" s="181"/>
      <c r="C57" s="181"/>
      <c r="D57" s="181"/>
      <c r="E57" s="193"/>
      <c r="F57" s="181"/>
      <c r="G57" s="184"/>
      <c r="H57" s="187"/>
      <c r="I57" s="199"/>
      <c r="J57" s="202"/>
      <c r="K57" s="199">
        <f ca="1">IF(NOT(ISERROR(MATCH(J57,_xlfn.ANCHORARRAY(E68),0))),I70&amp;"Por favor no seleccionar los criterios de impacto",J57)</f>
        <v>0</v>
      </c>
      <c r="L57" s="187"/>
      <c r="M57" s="199"/>
      <c r="N57" s="196"/>
      <c r="O57" s="125">
        <v>6</v>
      </c>
      <c r="P57" s="126"/>
      <c r="Q57" s="127" t="str">
        <f t="shared" si="58"/>
        <v/>
      </c>
      <c r="R57" s="128"/>
      <c r="S57" s="128"/>
      <c r="T57" s="129" t="str">
        <f t="shared" si="55"/>
        <v/>
      </c>
      <c r="U57" s="128"/>
      <c r="V57" s="128"/>
      <c r="W57" s="128"/>
      <c r="X57" s="130" t="str">
        <f t="shared" si="59"/>
        <v/>
      </c>
      <c r="Y57" s="131" t="str">
        <f t="shared" si="1"/>
        <v/>
      </c>
      <c r="Z57" s="132" t="str">
        <f t="shared" si="56"/>
        <v/>
      </c>
      <c r="AA57" s="131" t="str">
        <f t="shared" si="3"/>
        <v/>
      </c>
      <c r="AB57" s="132" t="str">
        <f t="shared" si="60"/>
        <v/>
      </c>
      <c r="AC57" s="133" t="str">
        <f t="shared" si="61"/>
        <v/>
      </c>
      <c r="AD57" s="134"/>
      <c r="AE57" s="135"/>
      <c r="AF57" s="136"/>
      <c r="AG57" s="137"/>
      <c r="AH57" s="137"/>
      <c r="AI57" s="135"/>
      <c r="AJ57" s="136"/>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row>
    <row r="58" spans="1:68" ht="151.5" customHeight="1" x14ac:dyDescent="0.3">
      <c r="A58" s="188">
        <v>9</v>
      </c>
      <c r="B58" s="179"/>
      <c r="C58" s="179"/>
      <c r="D58" s="179"/>
      <c r="E58" s="191"/>
      <c r="F58" s="179"/>
      <c r="G58" s="182"/>
      <c r="H58" s="185" t="str">
        <f>IF(G58&lt;=0,"",IF(G58&lt;=2,"Muy Baja",IF(G58&lt;=24,"Baja",IF(G58&lt;=500,"Media",IF(G58&lt;=5000,"Alta","Muy Alta")))))</f>
        <v/>
      </c>
      <c r="I58" s="197" t="str">
        <f>IF(H58="","",IF(H58="Muy Baja",0.2,IF(H58="Baja",0.4,IF(H58="Media",0.6,IF(H58="Alta",0.8,IF(H58="Muy Alta",1,))))))</f>
        <v/>
      </c>
      <c r="J58" s="200"/>
      <c r="K58" s="197">
        <f ca="1">IF(NOT(ISERROR(MATCH(J58,'Tabla Impacto'!$B$221:$B$223,0))),'Tabla Impacto'!$F$223&amp;"Por favor no seleccionar los criterios de impacto(Afectación Económica o presupuestal y Pérdida Reputacional)",J58)</f>
        <v>0</v>
      </c>
      <c r="L58" s="185" t="str">
        <f ca="1">IF(OR(K58='Tabla Impacto'!$C$11,K58='Tabla Impacto'!$D$11),"Leve",IF(OR(K58='Tabla Impacto'!$C$12,K58='Tabla Impacto'!$D$12),"Menor",IF(OR(K58='Tabla Impacto'!$C$13,K58='Tabla Impacto'!$D$13),"Moderado",IF(OR(K58='Tabla Impacto'!$C$14,K58='Tabla Impacto'!$D$14),"Mayor",IF(OR(K58='Tabla Impacto'!$C$15,K58='Tabla Impacto'!$D$15),"Catastrófico","")))))</f>
        <v/>
      </c>
      <c r="M58" s="197" t="str">
        <f ca="1">IF(L58="","",IF(L58="Leve",0.2,IF(L58="Menor",0.4,IF(L58="Moderado",0.6,IF(L58="Mayor",0.8,IF(L58="Catastrófico",1,))))))</f>
        <v/>
      </c>
      <c r="N58" s="194" t="str">
        <f ca="1">IF(OR(AND(H58="Muy Baja",L58="Leve"),AND(H58="Muy Baja",L58="Menor"),AND(H58="Baja",L58="Leve")),"Bajo",IF(OR(AND(H58="Muy baja",L58="Moderado"),AND(H58="Baja",L58="Menor"),AND(H58="Baja",L58="Moderado"),AND(H58="Media",L58="Leve"),AND(H58="Media",L58="Menor"),AND(H58="Media",L58="Moderado"),AND(H58="Alta",L58="Leve"),AND(H58="Alta",L58="Menor")),"Moderado",IF(OR(AND(H58="Muy Baja",L58="Mayor"),AND(H58="Baja",L58="Mayor"),AND(H58="Media",L58="Mayor"),AND(H58="Alta",L58="Moderado"),AND(H58="Alta",L58="Mayor"),AND(H58="Muy Alta",L58="Leve"),AND(H58="Muy Alta",L58="Menor"),AND(H58="Muy Alta",L58="Moderado"),AND(H58="Muy Alta",L58="Mayor")),"Alto",IF(OR(AND(H58="Muy Baja",L58="Catastrófico"),AND(H58="Baja",L58="Catastrófico"),AND(H58="Media",L58="Catastrófico"),AND(H58="Alta",L58="Catastrófico"),AND(H58="Muy Alta",L58="Catastrófico")),"Extremo",""))))</f>
        <v/>
      </c>
      <c r="O58" s="125">
        <v>1</v>
      </c>
      <c r="P58" s="126"/>
      <c r="Q58" s="127" t="str">
        <f>IF(OR(R58="Preventivo",R58="Detectivo"),"Probabilidad",IF(R58="Correctivo","Impacto",""))</f>
        <v/>
      </c>
      <c r="R58" s="128"/>
      <c r="S58" s="128"/>
      <c r="T58" s="129" t="str">
        <f>IF(AND(R58="Preventivo",S58="Automático"),"50%",IF(AND(R58="Preventivo",S58="Manual"),"40%",IF(AND(R58="Detectivo",S58="Automático"),"40%",IF(AND(R58="Detectivo",S58="Manual"),"30%",IF(AND(R58="Correctivo",S58="Automático"),"35%",IF(AND(R58="Correctivo",S58="Manual"),"25%",""))))))</f>
        <v/>
      </c>
      <c r="U58" s="128"/>
      <c r="V58" s="128"/>
      <c r="W58" s="128"/>
      <c r="X58" s="130" t="str">
        <f>IFERROR(IF(Q58="Probabilidad",(I58-(+I58*T58)),IF(Q58="Impacto",I58,"")),"")</f>
        <v/>
      </c>
      <c r="Y58" s="131" t="str">
        <f>IFERROR(IF(X58="","",IF(X58&lt;=0.2,"Muy Baja",IF(X58&lt;=0.4,"Baja",IF(X58&lt;=0.6,"Media",IF(X58&lt;=0.8,"Alta","Muy Alta"))))),"")</f>
        <v/>
      </c>
      <c r="Z58" s="132" t="str">
        <f>+X58</f>
        <v/>
      </c>
      <c r="AA58" s="131" t="str">
        <f>IFERROR(IF(AB58="","",IF(AB58&lt;=0.2,"Leve",IF(AB58&lt;=0.4,"Menor",IF(AB58&lt;=0.6,"Moderado",IF(AB58&lt;=0.8,"Mayor","Catastrófico"))))),"")</f>
        <v/>
      </c>
      <c r="AB58" s="132" t="str">
        <f>IFERROR(IF(Q58="Impacto",(M58-(+M58*T58)),IF(Q58="Probabilidad",M58,"")),"")</f>
        <v/>
      </c>
      <c r="AC58" s="133" t="str">
        <f>IFERROR(IF(OR(AND(Y58="Muy Baja",AA58="Leve"),AND(Y58="Muy Baja",AA58="Menor"),AND(Y58="Baja",AA58="Leve")),"Bajo",IF(OR(AND(Y58="Muy baja",AA58="Moderado"),AND(Y58="Baja",AA58="Menor"),AND(Y58="Baja",AA58="Moderado"),AND(Y58="Media",AA58="Leve"),AND(Y58="Media",AA58="Menor"),AND(Y58="Media",AA58="Moderado"),AND(Y58="Alta",AA58="Leve"),AND(Y58="Alta",AA58="Menor")),"Moderado",IF(OR(AND(Y58="Muy Baja",AA58="Mayor"),AND(Y58="Baja",AA58="Mayor"),AND(Y58="Media",AA58="Mayor"),AND(Y58="Alta",AA58="Moderado"),AND(Y58="Alta",AA58="Mayor"),AND(Y58="Muy Alta",AA58="Leve"),AND(Y58="Muy Alta",AA58="Menor"),AND(Y58="Muy Alta",AA58="Moderado"),AND(Y58="Muy Alta",AA58="Mayor")),"Alto",IF(OR(AND(Y58="Muy Baja",AA58="Catastrófico"),AND(Y58="Baja",AA58="Catastrófico"),AND(Y58="Media",AA58="Catastrófico"),AND(Y58="Alta",AA58="Catastrófico"),AND(Y58="Muy Alta",AA58="Catastrófico")),"Extremo","")))),"")</f>
        <v/>
      </c>
      <c r="AD58" s="134"/>
      <c r="AE58" s="135"/>
      <c r="AF58" s="136"/>
      <c r="AG58" s="137"/>
      <c r="AH58" s="137"/>
      <c r="AI58" s="135"/>
      <c r="AJ58" s="136"/>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row>
    <row r="59" spans="1:68" ht="151.5" customHeight="1" x14ac:dyDescent="0.3">
      <c r="A59" s="189"/>
      <c r="B59" s="180"/>
      <c r="C59" s="180"/>
      <c r="D59" s="180"/>
      <c r="E59" s="192"/>
      <c r="F59" s="180"/>
      <c r="G59" s="183"/>
      <c r="H59" s="186"/>
      <c r="I59" s="198"/>
      <c r="J59" s="201"/>
      <c r="K59" s="198">
        <f ca="1">IF(NOT(ISERROR(MATCH(J59,_xlfn.ANCHORARRAY(E70),0))),I72&amp;"Por favor no seleccionar los criterios de impacto",J59)</f>
        <v>0</v>
      </c>
      <c r="L59" s="186"/>
      <c r="M59" s="198"/>
      <c r="N59" s="195"/>
      <c r="O59" s="125">
        <v>2</v>
      </c>
      <c r="P59" s="126"/>
      <c r="Q59" s="127" t="str">
        <f>IF(OR(R59="Preventivo",R59="Detectivo"),"Probabilidad",IF(R59="Correctivo","Impacto",""))</f>
        <v/>
      </c>
      <c r="R59" s="128"/>
      <c r="S59" s="128"/>
      <c r="T59" s="129" t="str">
        <f t="shared" ref="T59:T63" si="62">IF(AND(R59="Preventivo",S59="Automático"),"50%",IF(AND(R59="Preventivo",S59="Manual"),"40%",IF(AND(R59="Detectivo",S59="Automático"),"40%",IF(AND(R59="Detectivo",S59="Manual"),"30%",IF(AND(R59="Correctivo",S59="Automático"),"35%",IF(AND(R59="Correctivo",S59="Manual"),"25%",""))))))</f>
        <v/>
      </c>
      <c r="U59" s="128"/>
      <c r="V59" s="128"/>
      <c r="W59" s="128"/>
      <c r="X59" s="130" t="str">
        <f>IFERROR(IF(AND(Q58="Probabilidad",Q59="Probabilidad"),(Z58-(+Z58*T59)),IF(Q59="Probabilidad",(I58-(+I58*T59)),IF(Q59="Impacto",Z58,""))),"")</f>
        <v/>
      </c>
      <c r="Y59" s="131" t="str">
        <f t="shared" si="1"/>
        <v/>
      </c>
      <c r="Z59" s="132" t="str">
        <f t="shared" ref="Z59:Z63" si="63">+X59</f>
        <v/>
      </c>
      <c r="AA59" s="131" t="str">
        <f t="shared" si="3"/>
        <v/>
      </c>
      <c r="AB59" s="132" t="str">
        <f>IFERROR(IF(AND(Q58="Impacto",Q59="Impacto"),(AB52-(+AB52*T59)),IF(Q59="Impacto",($M$58-(+$M$58*T59)),IF(Q59="Probabilidad",AB52,""))),"")</f>
        <v/>
      </c>
      <c r="AC59" s="133" t="str">
        <f t="shared" ref="AC59:AC60" si="64">IFERROR(IF(OR(AND(Y59="Muy Baja",AA59="Leve"),AND(Y59="Muy Baja",AA59="Menor"),AND(Y59="Baja",AA59="Leve")),"Bajo",IF(OR(AND(Y59="Muy baja",AA59="Moderado"),AND(Y59="Baja",AA59="Menor"),AND(Y59="Baja",AA59="Moderado"),AND(Y59="Media",AA59="Leve"),AND(Y59="Media",AA59="Menor"),AND(Y59="Media",AA59="Moderado"),AND(Y59="Alta",AA59="Leve"),AND(Y59="Alta",AA59="Menor")),"Moderado",IF(OR(AND(Y59="Muy Baja",AA59="Mayor"),AND(Y59="Baja",AA59="Mayor"),AND(Y59="Media",AA59="Mayor"),AND(Y59="Alta",AA59="Moderado"),AND(Y59="Alta",AA59="Mayor"),AND(Y59="Muy Alta",AA59="Leve"),AND(Y59="Muy Alta",AA59="Menor"),AND(Y59="Muy Alta",AA59="Moderado"),AND(Y59="Muy Alta",AA59="Mayor")),"Alto",IF(OR(AND(Y59="Muy Baja",AA59="Catastrófico"),AND(Y59="Baja",AA59="Catastrófico"),AND(Y59="Media",AA59="Catastrófico"),AND(Y59="Alta",AA59="Catastrófico"),AND(Y59="Muy Alta",AA59="Catastrófico")),"Extremo","")))),"")</f>
        <v/>
      </c>
      <c r="AD59" s="134"/>
      <c r="AE59" s="135"/>
      <c r="AF59" s="136"/>
      <c r="AG59" s="137"/>
      <c r="AH59" s="137"/>
      <c r="AI59" s="135"/>
      <c r="AJ59" s="136"/>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row>
    <row r="60" spans="1:68" ht="151.5" customHeight="1" x14ac:dyDescent="0.3">
      <c r="A60" s="189"/>
      <c r="B60" s="180"/>
      <c r="C60" s="180"/>
      <c r="D60" s="180"/>
      <c r="E60" s="192"/>
      <c r="F60" s="180"/>
      <c r="G60" s="183"/>
      <c r="H60" s="186"/>
      <c r="I60" s="198"/>
      <c r="J60" s="201"/>
      <c r="K60" s="198">
        <f ca="1">IF(NOT(ISERROR(MATCH(J60,_xlfn.ANCHORARRAY(E71),0))),I73&amp;"Por favor no seleccionar los criterios de impacto",J60)</f>
        <v>0</v>
      </c>
      <c r="L60" s="186"/>
      <c r="M60" s="198"/>
      <c r="N60" s="195"/>
      <c r="O60" s="125">
        <v>3</v>
      </c>
      <c r="P60" s="138"/>
      <c r="Q60" s="127" t="str">
        <f>IF(OR(R60="Preventivo",R60="Detectivo"),"Probabilidad",IF(R60="Correctivo","Impacto",""))</f>
        <v/>
      </c>
      <c r="R60" s="128"/>
      <c r="S60" s="128"/>
      <c r="T60" s="129" t="str">
        <f t="shared" si="62"/>
        <v/>
      </c>
      <c r="U60" s="128"/>
      <c r="V60" s="128"/>
      <c r="W60" s="128"/>
      <c r="X60" s="130" t="str">
        <f>IFERROR(IF(AND(Q59="Probabilidad",Q60="Probabilidad"),(Z59-(+Z59*T60)),IF(AND(Q59="Impacto",Q60="Probabilidad"),(Z58-(+Z58*T60)),IF(Q60="Impacto",Z59,""))),"")</f>
        <v/>
      </c>
      <c r="Y60" s="131" t="str">
        <f t="shared" si="1"/>
        <v/>
      </c>
      <c r="Z60" s="132" t="str">
        <f t="shared" si="63"/>
        <v/>
      </c>
      <c r="AA60" s="131" t="str">
        <f t="shared" si="3"/>
        <v/>
      </c>
      <c r="AB60" s="132" t="str">
        <f>IFERROR(IF(AND(Q59="Impacto",Q60="Impacto"),(AB59-(+AB59*T60)),IF(AND(Q59="Probabilidad",Q60="Impacto"),(AB58-(+AB58*T60)),IF(Q60="Probabilidad",AB59,""))),"")</f>
        <v/>
      </c>
      <c r="AC60" s="133" t="str">
        <f t="shared" si="64"/>
        <v/>
      </c>
      <c r="AD60" s="134"/>
      <c r="AE60" s="135"/>
      <c r="AF60" s="136"/>
      <c r="AG60" s="137"/>
      <c r="AH60" s="137"/>
      <c r="AI60" s="135"/>
      <c r="AJ60" s="136"/>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row>
    <row r="61" spans="1:68" ht="151.5" customHeight="1" x14ac:dyDescent="0.3">
      <c r="A61" s="189"/>
      <c r="B61" s="180"/>
      <c r="C61" s="180"/>
      <c r="D61" s="180"/>
      <c r="E61" s="192"/>
      <c r="F61" s="180"/>
      <c r="G61" s="183"/>
      <c r="H61" s="186"/>
      <c r="I61" s="198"/>
      <c r="J61" s="201"/>
      <c r="K61" s="198">
        <f ca="1">IF(NOT(ISERROR(MATCH(J61,_xlfn.ANCHORARRAY(E72),0))),I74&amp;"Por favor no seleccionar los criterios de impacto",J61)</f>
        <v>0</v>
      </c>
      <c r="L61" s="186"/>
      <c r="M61" s="198"/>
      <c r="N61" s="195"/>
      <c r="O61" s="125">
        <v>4</v>
      </c>
      <c r="P61" s="126"/>
      <c r="Q61" s="127" t="str">
        <f t="shared" ref="Q61:Q63" si="65">IF(OR(R61="Preventivo",R61="Detectivo"),"Probabilidad",IF(R61="Correctivo","Impacto",""))</f>
        <v/>
      </c>
      <c r="R61" s="128"/>
      <c r="S61" s="128"/>
      <c r="T61" s="129" t="str">
        <f t="shared" si="62"/>
        <v/>
      </c>
      <c r="U61" s="128"/>
      <c r="V61" s="128"/>
      <c r="W61" s="128"/>
      <c r="X61" s="130" t="str">
        <f t="shared" ref="X61:X63" si="66">IFERROR(IF(AND(Q60="Probabilidad",Q61="Probabilidad"),(Z60-(+Z60*T61)),IF(AND(Q60="Impacto",Q61="Probabilidad"),(Z59-(+Z59*T61)),IF(Q61="Impacto",Z60,""))),"")</f>
        <v/>
      </c>
      <c r="Y61" s="131" t="str">
        <f t="shared" si="1"/>
        <v/>
      </c>
      <c r="Z61" s="132" t="str">
        <f t="shared" si="63"/>
        <v/>
      </c>
      <c r="AA61" s="131" t="str">
        <f t="shared" si="3"/>
        <v/>
      </c>
      <c r="AB61" s="132" t="str">
        <f t="shared" ref="AB61:AB63" si="67">IFERROR(IF(AND(Q60="Impacto",Q61="Impacto"),(AB60-(+AB60*T61)),IF(AND(Q60="Probabilidad",Q61="Impacto"),(AB59-(+AB59*T61)),IF(Q61="Probabilidad",AB60,""))),"")</f>
        <v/>
      </c>
      <c r="AC61" s="133" t="str">
        <f>IFERROR(IF(OR(AND(Y61="Muy Baja",AA61="Leve"),AND(Y61="Muy Baja",AA61="Menor"),AND(Y61="Baja",AA61="Leve")),"Bajo",IF(OR(AND(Y61="Muy baja",AA61="Moderado"),AND(Y61="Baja",AA61="Menor"),AND(Y61="Baja",AA61="Moderado"),AND(Y61="Media",AA61="Leve"),AND(Y61="Media",AA61="Menor"),AND(Y61="Media",AA61="Moderado"),AND(Y61="Alta",AA61="Leve"),AND(Y61="Alta",AA61="Menor")),"Moderado",IF(OR(AND(Y61="Muy Baja",AA61="Mayor"),AND(Y61="Baja",AA61="Mayor"),AND(Y61="Media",AA61="Mayor"),AND(Y61="Alta",AA61="Moderado"),AND(Y61="Alta",AA61="Mayor"),AND(Y61="Muy Alta",AA61="Leve"),AND(Y61="Muy Alta",AA61="Menor"),AND(Y61="Muy Alta",AA61="Moderado"),AND(Y61="Muy Alta",AA61="Mayor")),"Alto",IF(OR(AND(Y61="Muy Baja",AA61="Catastrófico"),AND(Y61="Baja",AA61="Catastrófico"),AND(Y61="Media",AA61="Catastrófico"),AND(Y61="Alta",AA61="Catastrófico"),AND(Y61="Muy Alta",AA61="Catastrófico")),"Extremo","")))),"")</f>
        <v/>
      </c>
      <c r="AD61" s="134"/>
      <c r="AE61" s="135"/>
      <c r="AF61" s="136"/>
      <c r="AG61" s="137"/>
      <c r="AH61" s="137"/>
      <c r="AI61" s="135"/>
      <c r="AJ61" s="136"/>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row>
    <row r="62" spans="1:68" ht="151.5" customHeight="1" x14ac:dyDescent="0.3">
      <c r="A62" s="189"/>
      <c r="B62" s="180"/>
      <c r="C62" s="180"/>
      <c r="D62" s="180"/>
      <c r="E62" s="192"/>
      <c r="F62" s="180"/>
      <c r="G62" s="183"/>
      <c r="H62" s="186"/>
      <c r="I62" s="198"/>
      <c r="J62" s="201"/>
      <c r="K62" s="198">
        <f ca="1">IF(NOT(ISERROR(MATCH(J62,_xlfn.ANCHORARRAY(E73),0))),I75&amp;"Por favor no seleccionar los criterios de impacto",J62)</f>
        <v>0</v>
      </c>
      <c r="L62" s="186"/>
      <c r="M62" s="198"/>
      <c r="N62" s="195"/>
      <c r="O62" s="125">
        <v>5</v>
      </c>
      <c r="P62" s="126"/>
      <c r="Q62" s="127" t="str">
        <f t="shared" si="65"/>
        <v/>
      </c>
      <c r="R62" s="128"/>
      <c r="S62" s="128"/>
      <c r="T62" s="129" t="str">
        <f t="shared" si="62"/>
        <v/>
      </c>
      <c r="U62" s="128"/>
      <c r="V62" s="128"/>
      <c r="W62" s="128"/>
      <c r="X62" s="130" t="str">
        <f t="shared" si="66"/>
        <v/>
      </c>
      <c r="Y62" s="131" t="str">
        <f t="shared" si="1"/>
        <v/>
      </c>
      <c r="Z62" s="132" t="str">
        <f t="shared" si="63"/>
        <v/>
      </c>
      <c r="AA62" s="131" t="str">
        <f t="shared" si="3"/>
        <v/>
      </c>
      <c r="AB62" s="132" t="str">
        <f t="shared" si="67"/>
        <v/>
      </c>
      <c r="AC62" s="133" t="str">
        <f t="shared" ref="AC62:AC63" si="68">IFERROR(IF(OR(AND(Y62="Muy Baja",AA62="Leve"),AND(Y62="Muy Baja",AA62="Menor"),AND(Y62="Baja",AA62="Leve")),"Bajo",IF(OR(AND(Y62="Muy baja",AA62="Moderado"),AND(Y62="Baja",AA62="Menor"),AND(Y62="Baja",AA62="Moderado"),AND(Y62="Media",AA62="Leve"),AND(Y62="Media",AA62="Menor"),AND(Y62="Media",AA62="Moderado"),AND(Y62="Alta",AA62="Leve"),AND(Y62="Alta",AA62="Menor")),"Moderado",IF(OR(AND(Y62="Muy Baja",AA62="Mayor"),AND(Y62="Baja",AA62="Mayor"),AND(Y62="Media",AA62="Mayor"),AND(Y62="Alta",AA62="Moderado"),AND(Y62="Alta",AA62="Mayor"),AND(Y62="Muy Alta",AA62="Leve"),AND(Y62="Muy Alta",AA62="Menor"),AND(Y62="Muy Alta",AA62="Moderado"),AND(Y62="Muy Alta",AA62="Mayor")),"Alto",IF(OR(AND(Y62="Muy Baja",AA62="Catastrófico"),AND(Y62="Baja",AA62="Catastrófico"),AND(Y62="Media",AA62="Catastrófico"),AND(Y62="Alta",AA62="Catastrófico"),AND(Y62="Muy Alta",AA62="Catastrófico")),"Extremo","")))),"")</f>
        <v/>
      </c>
      <c r="AD62" s="134"/>
      <c r="AE62" s="135"/>
      <c r="AF62" s="136"/>
      <c r="AG62" s="137"/>
      <c r="AH62" s="137"/>
      <c r="AI62" s="135"/>
      <c r="AJ62" s="136"/>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row>
    <row r="63" spans="1:68" ht="151.5" customHeight="1" x14ac:dyDescent="0.3">
      <c r="A63" s="190"/>
      <c r="B63" s="181"/>
      <c r="C63" s="181"/>
      <c r="D63" s="181"/>
      <c r="E63" s="193"/>
      <c r="F63" s="181"/>
      <c r="G63" s="184"/>
      <c r="H63" s="187"/>
      <c r="I63" s="199"/>
      <c r="J63" s="202"/>
      <c r="K63" s="199">
        <f ca="1">IF(NOT(ISERROR(MATCH(J63,_xlfn.ANCHORARRAY(E74),0))),I76&amp;"Por favor no seleccionar los criterios de impacto",J63)</f>
        <v>0</v>
      </c>
      <c r="L63" s="187"/>
      <c r="M63" s="199"/>
      <c r="N63" s="196"/>
      <c r="O63" s="125">
        <v>6</v>
      </c>
      <c r="P63" s="126"/>
      <c r="Q63" s="127" t="str">
        <f t="shared" si="65"/>
        <v/>
      </c>
      <c r="R63" s="128"/>
      <c r="S63" s="128"/>
      <c r="T63" s="129" t="str">
        <f t="shared" si="62"/>
        <v/>
      </c>
      <c r="U63" s="128"/>
      <c r="V63" s="128"/>
      <c r="W63" s="128"/>
      <c r="X63" s="130" t="str">
        <f t="shared" si="66"/>
        <v/>
      </c>
      <c r="Y63" s="131" t="str">
        <f t="shared" si="1"/>
        <v/>
      </c>
      <c r="Z63" s="132" t="str">
        <f t="shared" si="63"/>
        <v/>
      </c>
      <c r="AA63" s="131" t="str">
        <f t="shared" si="3"/>
        <v/>
      </c>
      <c r="AB63" s="132" t="str">
        <f t="shared" si="67"/>
        <v/>
      </c>
      <c r="AC63" s="133" t="str">
        <f t="shared" si="68"/>
        <v/>
      </c>
      <c r="AD63" s="134"/>
      <c r="AE63" s="135"/>
      <c r="AF63" s="136"/>
      <c r="AG63" s="137"/>
      <c r="AH63" s="137"/>
      <c r="AI63" s="135"/>
      <c r="AJ63" s="136"/>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row>
    <row r="64" spans="1:68" ht="151.5" customHeight="1" x14ac:dyDescent="0.3">
      <c r="A64" s="188">
        <v>10</v>
      </c>
      <c r="B64" s="179"/>
      <c r="C64" s="179"/>
      <c r="D64" s="179"/>
      <c r="E64" s="191"/>
      <c r="F64" s="179"/>
      <c r="G64" s="182"/>
      <c r="H64" s="185" t="str">
        <f>IF(G64&lt;=0,"",IF(G64&lt;=2,"Muy Baja",IF(G64&lt;=24,"Baja",IF(G64&lt;=500,"Media",IF(G64&lt;=5000,"Alta","Muy Alta")))))</f>
        <v/>
      </c>
      <c r="I64" s="197" t="str">
        <f>IF(H64="","",IF(H64="Muy Baja",0.2,IF(H64="Baja",0.4,IF(H64="Media",0.6,IF(H64="Alta",0.8,IF(H64="Muy Alta",1,))))))</f>
        <v/>
      </c>
      <c r="J64" s="200"/>
      <c r="K64" s="197">
        <f ca="1">IF(NOT(ISERROR(MATCH(J64,'Tabla Impacto'!$B$221:$B$223,0))),'Tabla Impacto'!$F$223&amp;"Por favor no seleccionar los criterios de impacto(Afectación Económica o presupuestal y Pérdida Reputacional)",J64)</f>
        <v>0</v>
      </c>
      <c r="L64" s="185" t="str">
        <f ca="1">IF(OR(K64='Tabla Impacto'!$C$11,K64='Tabla Impacto'!$D$11),"Leve",IF(OR(K64='Tabla Impacto'!$C$12,K64='Tabla Impacto'!$D$12),"Menor",IF(OR(K64='Tabla Impacto'!$C$13,K64='Tabla Impacto'!$D$13),"Moderado",IF(OR(K64='Tabla Impacto'!$C$14,K64='Tabla Impacto'!$D$14),"Mayor",IF(OR(K64='Tabla Impacto'!$C$15,K64='Tabla Impacto'!$D$15),"Catastrófico","")))))</f>
        <v/>
      </c>
      <c r="M64" s="197" t="str">
        <f ca="1">IF(L64="","",IF(L64="Leve",0.2,IF(L64="Menor",0.4,IF(L64="Moderado",0.6,IF(L64="Mayor",0.8,IF(L64="Catastrófico",1,))))))</f>
        <v/>
      </c>
      <c r="N64" s="194" t="str">
        <f ca="1">IF(OR(AND(H64="Muy Baja",L64="Leve"),AND(H64="Muy Baja",L64="Menor"),AND(H64="Baja",L64="Leve")),"Bajo",IF(OR(AND(H64="Muy baja",L64="Moderado"),AND(H64="Baja",L64="Menor"),AND(H64="Baja",L64="Moderado"),AND(H64="Media",L64="Leve"),AND(H64="Media",L64="Menor"),AND(H64="Media",L64="Moderado"),AND(H64="Alta",L64="Leve"),AND(H64="Alta",L64="Menor")),"Moderado",IF(OR(AND(H64="Muy Baja",L64="Mayor"),AND(H64="Baja",L64="Mayor"),AND(H64="Media",L64="Mayor"),AND(H64="Alta",L64="Moderado"),AND(H64="Alta",L64="Mayor"),AND(H64="Muy Alta",L64="Leve"),AND(H64="Muy Alta",L64="Menor"),AND(H64="Muy Alta",L64="Moderado"),AND(H64="Muy Alta",L64="Mayor")),"Alto",IF(OR(AND(H64="Muy Baja",L64="Catastrófico"),AND(H64="Baja",L64="Catastrófico"),AND(H64="Media",L64="Catastrófico"),AND(H64="Alta",L64="Catastrófico"),AND(H64="Muy Alta",L64="Catastrófico")),"Extremo",""))))</f>
        <v/>
      </c>
      <c r="O64" s="125">
        <v>1</v>
      </c>
      <c r="P64" s="126"/>
      <c r="Q64" s="127" t="str">
        <f>IF(OR(R64="Preventivo",R64="Detectivo"),"Probabilidad",IF(R64="Correctivo","Impacto",""))</f>
        <v/>
      </c>
      <c r="R64" s="128"/>
      <c r="S64" s="128"/>
      <c r="T64" s="129" t="str">
        <f>IF(AND(R64="Preventivo",S64="Automático"),"50%",IF(AND(R64="Preventivo",S64="Manual"),"40%",IF(AND(R64="Detectivo",S64="Automático"),"40%",IF(AND(R64="Detectivo",S64="Manual"),"30%",IF(AND(R64="Correctivo",S64="Automático"),"35%",IF(AND(R64="Correctivo",S64="Manual"),"25%",""))))))</f>
        <v/>
      </c>
      <c r="U64" s="128"/>
      <c r="V64" s="128"/>
      <c r="W64" s="128"/>
      <c r="X64" s="130" t="str">
        <f>IFERROR(IF(Q64="Probabilidad",(I64-(+I64*T64)),IF(Q64="Impacto",I64,"")),"")</f>
        <v/>
      </c>
      <c r="Y64" s="131" t="str">
        <f>IFERROR(IF(X64="","",IF(X64&lt;=0.2,"Muy Baja",IF(X64&lt;=0.4,"Baja",IF(X64&lt;=0.6,"Media",IF(X64&lt;=0.8,"Alta","Muy Alta"))))),"")</f>
        <v/>
      </c>
      <c r="Z64" s="132" t="str">
        <f>+X64</f>
        <v/>
      </c>
      <c r="AA64" s="131" t="str">
        <f>IFERROR(IF(AB64="","",IF(AB64&lt;=0.2,"Leve",IF(AB64&lt;=0.4,"Menor",IF(AB64&lt;=0.6,"Moderado",IF(AB64&lt;=0.8,"Mayor","Catastrófico"))))),"")</f>
        <v/>
      </c>
      <c r="AB64" s="132" t="str">
        <f>IFERROR(IF(Q64="Impacto",(M64-(+M64*T64)),IF(Q64="Probabilidad",M64,"")),"")</f>
        <v/>
      </c>
      <c r="AC64" s="133" t="str">
        <f>IFERROR(IF(OR(AND(Y64="Muy Baja",AA64="Leve"),AND(Y64="Muy Baja",AA64="Menor"),AND(Y64="Baja",AA64="Leve")),"Bajo",IF(OR(AND(Y64="Muy baja",AA64="Moderado"),AND(Y64="Baja",AA64="Menor"),AND(Y64="Baja",AA64="Moderado"),AND(Y64="Media",AA64="Leve"),AND(Y64="Media",AA64="Menor"),AND(Y64="Media",AA64="Moderado"),AND(Y64="Alta",AA64="Leve"),AND(Y64="Alta",AA64="Menor")),"Moderado",IF(OR(AND(Y64="Muy Baja",AA64="Mayor"),AND(Y64="Baja",AA64="Mayor"),AND(Y64="Media",AA64="Mayor"),AND(Y64="Alta",AA64="Moderado"),AND(Y64="Alta",AA64="Mayor"),AND(Y64="Muy Alta",AA64="Leve"),AND(Y64="Muy Alta",AA64="Menor"),AND(Y64="Muy Alta",AA64="Moderado"),AND(Y64="Muy Alta",AA64="Mayor")),"Alto",IF(OR(AND(Y64="Muy Baja",AA64="Catastrófico"),AND(Y64="Baja",AA64="Catastrófico"),AND(Y64="Media",AA64="Catastrófico"),AND(Y64="Alta",AA64="Catastrófico"),AND(Y64="Muy Alta",AA64="Catastrófico")),"Extremo","")))),"")</f>
        <v/>
      </c>
      <c r="AD64" s="134"/>
      <c r="AE64" s="135"/>
      <c r="AF64" s="136"/>
      <c r="AG64" s="137"/>
      <c r="AH64" s="137"/>
      <c r="AI64" s="135"/>
      <c r="AJ64" s="136"/>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row>
    <row r="65" spans="1:36" ht="151.5" customHeight="1" x14ac:dyDescent="0.3">
      <c r="A65" s="189"/>
      <c r="B65" s="180"/>
      <c r="C65" s="180"/>
      <c r="D65" s="180"/>
      <c r="E65" s="192"/>
      <c r="F65" s="180"/>
      <c r="G65" s="183"/>
      <c r="H65" s="186"/>
      <c r="I65" s="198"/>
      <c r="J65" s="201"/>
      <c r="K65" s="198">
        <f ca="1">IF(NOT(ISERROR(MATCH(J65,_xlfn.ANCHORARRAY(E76),0))),I78&amp;"Por favor no seleccionar los criterios de impacto",J65)</f>
        <v>0</v>
      </c>
      <c r="L65" s="186"/>
      <c r="M65" s="198"/>
      <c r="N65" s="195"/>
      <c r="O65" s="125">
        <v>2</v>
      </c>
      <c r="P65" s="126"/>
      <c r="Q65" s="127" t="str">
        <f>IF(OR(R65="Preventivo",R65="Detectivo"),"Probabilidad",IF(R65="Correctivo","Impacto",""))</f>
        <v/>
      </c>
      <c r="R65" s="128"/>
      <c r="S65" s="128"/>
      <c r="T65" s="129" t="str">
        <f t="shared" ref="T65:T69" si="69">IF(AND(R65="Preventivo",S65="Automático"),"50%",IF(AND(R65="Preventivo",S65="Manual"),"40%",IF(AND(R65="Detectivo",S65="Automático"),"40%",IF(AND(R65="Detectivo",S65="Manual"),"30%",IF(AND(R65="Correctivo",S65="Automático"),"35%",IF(AND(R65="Correctivo",S65="Manual"),"25%",""))))))</f>
        <v/>
      </c>
      <c r="U65" s="128"/>
      <c r="V65" s="128"/>
      <c r="W65" s="128"/>
      <c r="X65" s="130" t="str">
        <f>IFERROR(IF(AND(Q64="Probabilidad",Q65="Probabilidad"),(Z64-(+Z64*T65)),IF(Q65="Probabilidad",(I64-(+I64*T65)),IF(Q65="Impacto",Z64,""))),"")</f>
        <v/>
      </c>
      <c r="Y65" s="131" t="str">
        <f t="shared" si="1"/>
        <v/>
      </c>
      <c r="Z65" s="132" t="str">
        <f t="shared" ref="Z65:Z69" si="70">+X65</f>
        <v/>
      </c>
      <c r="AA65" s="131" t="str">
        <f t="shared" si="3"/>
        <v/>
      </c>
      <c r="AB65" s="132" t="str">
        <f>IFERROR(IF(AND(Q64="Impacto",Q65="Impacto"),(AB58-(+AB58*T65)),IF(Q65="Impacto",($M$64-(+$M$64*T65)),IF(Q65="Probabilidad",AB58,""))),"")</f>
        <v/>
      </c>
      <c r="AC65" s="133" t="str">
        <f t="shared" ref="AC65:AC66" si="71">IFERROR(IF(OR(AND(Y65="Muy Baja",AA65="Leve"),AND(Y65="Muy Baja",AA65="Menor"),AND(Y65="Baja",AA65="Leve")),"Bajo",IF(OR(AND(Y65="Muy baja",AA65="Moderado"),AND(Y65="Baja",AA65="Menor"),AND(Y65="Baja",AA65="Moderado"),AND(Y65="Media",AA65="Leve"),AND(Y65="Media",AA65="Menor"),AND(Y65="Media",AA65="Moderado"),AND(Y65="Alta",AA65="Leve"),AND(Y65="Alta",AA65="Menor")),"Moderado",IF(OR(AND(Y65="Muy Baja",AA65="Mayor"),AND(Y65="Baja",AA65="Mayor"),AND(Y65="Media",AA65="Mayor"),AND(Y65="Alta",AA65="Moderado"),AND(Y65="Alta",AA65="Mayor"),AND(Y65="Muy Alta",AA65="Leve"),AND(Y65="Muy Alta",AA65="Menor"),AND(Y65="Muy Alta",AA65="Moderado"),AND(Y65="Muy Alta",AA65="Mayor")),"Alto",IF(OR(AND(Y65="Muy Baja",AA65="Catastrófico"),AND(Y65="Baja",AA65="Catastrófico"),AND(Y65="Media",AA65="Catastrófico"),AND(Y65="Alta",AA65="Catastrófico"),AND(Y65="Muy Alta",AA65="Catastrófico")),"Extremo","")))),"")</f>
        <v/>
      </c>
      <c r="AD65" s="134"/>
      <c r="AE65" s="135"/>
      <c r="AF65" s="136"/>
      <c r="AG65" s="137"/>
      <c r="AH65" s="137"/>
      <c r="AI65" s="135"/>
      <c r="AJ65" s="136"/>
    </row>
    <row r="66" spans="1:36" ht="151.5" customHeight="1" x14ac:dyDescent="0.3">
      <c r="A66" s="189"/>
      <c r="B66" s="180"/>
      <c r="C66" s="180"/>
      <c r="D66" s="180"/>
      <c r="E66" s="192"/>
      <c r="F66" s="180"/>
      <c r="G66" s="183"/>
      <c r="H66" s="186"/>
      <c r="I66" s="198"/>
      <c r="J66" s="201"/>
      <c r="K66" s="198">
        <f ca="1">IF(NOT(ISERROR(MATCH(J66,_xlfn.ANCHORARRAY(E77),0))),I79&amp;"Por favor no seleccionar los criterios de impacto",J66)</f>
        <v>0</v>
      </c>
      <c r="L66" s="186"/>
      <c r="M66" s="198"/>
      <c r="N66" s="195"/>
      <c r="O66" s="125">
        <v>3</v>
      </c>
      <c r="P66" s="138"/>
      <c r="Q66" s="127" t="str">
        <f>IF(OR(R66="Preventivo",R66="Detectivo"),"Probabilidad",IF(R66="Correctivo","Impacto",""))</f>
        <v/>
      </c>
      <c r="R66" s="128"/>
      <c r="S66" s="128"/>
      <c r="T66" s="129" t="str">
        <f t="shared" si="69"/>
        <v/>
      </c>
      <c r="U66" s="128"/>
      <c r="V66" s="128"/>
      <c r="W66" s="128"/>
      <c r="X66" s="130" t="str">
        <f>IFERROR(IF(AND(Q65="Probabilidad",Q66="Probabilidad"),(Z65-(+Z65*T66)),IF(AND(Q65="Impacto",Q66="Probabilidad"),(Z64-(+Z64*T66)),IF(Q66="Impacto",Z65,""))),"")</f>
        <v/>
      </c>
      <c r="Y66" s="131" t="str">
        <f t="shared" si="1"/>
        <v/>
      </c>
      <c r="Z66" s="132" t="str">
        <f t="shared" si="70"/>
        <v/>
      </c>
      <c r="AA66" s="131" t="str">
        <f t="shared" si="3"/>
        <v/>
      </c>
      <c r="AB66" s="132" t="str">
        <f>IFERROR(IF(AND(Q65="Impacto",Q66="Impacto"),(AB65-(+AB65*T66)),IF(AND(Q65="Probabilidad",Q66="Impacto"),(AB64-(+AB64*T66)),IF(Q66="Probabilidad",AB65,""))),"")</f>
        <v/>
      </c>
      <c r="AC66" s="133" t="str">
        <f t="shared" si="71"/>
        <v/>
      </c>
      <c r="AD66" s="134"/>
      <c r="AE66" s="135"/>
      <c r="AF66" s="136"/>
      <c r="AG66" s="137"/>
      <c r="AH66" s="137"/>
      <c r="AI66" s="135"/>
      <c r="AJ66" s="136"/>
    </row>
    <row r="67" spans="1:36" ht="151.5" customHeight="1" x14ac:dyDescent="0.3">
      <c r="A67" s="189"/>
      <c r="B67" s="180"/>
      <c r="C67" s="180"/>
      <c r="D67" s="180"/>
      <c r="E67" s="192"/>
      <c r="F67" s="180"/>
      <c r="G67" s="183"/>
      <c r="H67" s="186"/>
      <c r="I67" s="198"/>
      <c r="J67" s="201"/>
      <c r="K67" s="198">
        <f ca="1">IF(NOT(ISERROR(MATCH(J67,_xlfn.ANCHORARRAY(E78),0))),I80&amp;"Por favor no seleccionar los criterios de impacto",J67)</f>
        <v>0</v>
      </c>
      <c r="L67" s="186"/>
      <c r="M67" s="198"/>
      <c r="N67" s="195"/>
      <c r="O67" s="125">
        <v>4</v>
      </c>
      <c r="P67" s="126"/>
      <c r="Q67" s="127" t="str">
        <f t="shared" ref="Q67:Q69" si="72">IF(OR(R67="Preventivo",R67="Detectivo"),"Probabilidad",IF(R67="Correctivo","Impacto",""))</f>
        <v/>
      </c>
      <c r="R67" s="128"/>
      <c r="S67" s="128"/>
      <c r="T67" s="129" t="str">
        <f t="shared" si="69"/>
        <v/>
      </c>
      <c r="U67" s="128"/>
      <c r="V67" s="128"/>
      <c r="W67" s="128"/>
      <c r="X67" s="130" t="str">
        <f t="shared" ref="X67:X69" si="73">IFERROR(IF(AND(Q66="Probabilidad",Q67="Probabilidad"),(Z66-(+Z66*T67)),IF(AND(Q66="Impacto",Q67="Probabilidad"),(Z65-(+Z65*T67)),IF(Q67="Impacto",Z66,""))),"")</f>
        <v/>
      </c>
      <c r="Y67" s="131" t="str">
        <f t="shared" si="1"/>
        <v/>
      </c>
      <c r="Z67" s="132" t="str">
        <f t="shared" si="70"/>
        <v/>
      </c>
      <c r="AA67" s="131" t="str">
        <f t="shared" si="3"/>
        <v/>
      </c>
      <c r="AB67" s="132" t="str">
        <f t="shared" ref="AB67:AB69" si="74">IFERROR(IF(AND(Q66="Impacto",Q67="Impacto"),(AB66-(+AB66*T67)),IF(AND(Q66="Probabilidad",Q67="Impacto"),(AB65-(+AB65*T67)),IF(Q67="Probabilidad",AB66,""))),"")</f>
        <v/>
      </c>
      <c r="AC67" s="133" t="str">
        <f>IFERROR(IF(OR(AND(Y67="Muy Baja",AA67="Leve"),AND(Y67="Muy Baja",AA67="Menor"),AND(Y67="Baja",AA67="Leve")),"Bajo",IF(OR(AND(Y67="Muy baja",AA67="Moderado"),AND(Y67="Baja",AA67="Menor"),AND(Y67="Baja",AA67="Moderado"),AND(Y67="Media",AA67="Leve"),AND(Y67="Media",AA67="Menor"),AND(Y67="Media",AA67="Moderado"),AND(Y67="Alta",AA67="Leve"),AND(Y67="Alta",AA67="Menor")),"Moderado",IF(OR(AND(Y67="Muy Baja",AA67="Mayor"),AND(Y67="Baja",AA67="Mayor"),AND(Y67="Media",AA67="Mayor"),AND(Y67="Alta",AA67="Moderado"),AND(Y67="Alta",AA67="Mayor"),AND(Y67="Muy Alta",AA67="Leve"),AND(Y67="Muy Alta",AA67="Menor"),AND(Y67="Muy Alta",AA67="Moderado"),AND(Y67="Muy Alta",AA67="Mayor")),"Alto",IF(OR(AND(Y67="Muy Baja",AA67="Catastrófico"),AND(Y67="Baja",AA67="Catastrófico"),AND(Y67="Media",AA67="Catastrófico"),AND(Y67="Alta",AA67="Catastrófico"),AND(Y67="Muy Alta",AA67="Catastrófico")),"Extremo","")))),"")</f>
        <v/>
      </c>
      <c r="AD67" s="134"/>
      <c r="AE67" s="135"/>
      <c r="AF67" s="136"/>
      <c r="AG67" s="137"/>
      <c r="AH67" s="137"/>
      <c r="AI67" s="135"/>
      <c r="AJ67" s="136"/>
    </row>
    <row r="68" spans="1:36" ht="151.5" customHeight="1" x14ac:dyDescent="0.3">
      <c r="A68" s="189"/>
      <c r="B68" s="180"/>
      <c r="C68" s="180"/>
      <c r="D68" s="180"/>
      <c r="E68" s="192"/>
      <c r="F68" s="180"/>
      <c r="G68" s="183"/>
      <c r="H68" s="186"/>
      <c r="I68" s="198"/>
      <c r="J68" s="201"/>
      <c r="K68" s="198">
        <f ca="1">IF(NOT(ISERROR(MATCH(J68,_xlfn.ANCHORARRAY(E79),0))),I81&amp;"Por favor no seleccionar los criterios de impacto",J68)</f>
        <v>0</v>
      </c>
      <c r="L68" s="186"/>
      <c r="M68" s="198"/>
      <c r="N68" s="195"/>
      <c r="O68" s="125">
        <v>5</v>
      </c>
      <c r="P68" s="126"/>
      <c r="Q68" s="127" t="str">
        <f t="shared" si="72"/>
        <v/>
      </c>
      <c r="R68" s="128"/>
      <c r="S68" s="128"/>
      <c r="T68" s="129" t="str">
        <f t="shared" si="69"/>
        <v/>
      </c>
      <c r="U68" s="128"/>
      <c r="V68" s="128"/>
      <c r="W68" s="128"/>
      <c r="X68" s="130" t="str">
        <f t="shared" si="73"/>
        <v/>
      </c>
      <c r="Y68" s="131" t="str">
        <f t="shared" si="1"/>
        <v/>
      </c>
      <c r="Z68" s="132" t="str">
        <f t="shared" si="70"/>
        <v/>
      </c>
      <c r="AA68" s="131" t="str">
        <f t="shared" si="3"/>
        <v/>
      </c>
      <c r="AB68" s="132" t="str">
        <f t="shared" si="74"/>
        <v/>
      </c>
      <c r="AC68" s="133" t="str">
        <f t="shared" ref="AC68:AC69" si="75">IFERROR(IF(OR(AND(Y68="Muy Baja",AA68="Leve"),AND(Y68="Muy Baja",AA68="Menor"),AND(Y68="Baja",AA68="Leve")),"Bajo",IF(OR(AND(Y68="Muy baja",AA68="Moderado"),AND(Y68="Baja",AA68="Menor"),AND(Y68="Baja",AA68="Moderado"),AND(Y68="Media",AA68="Leve"),AND(Y68="Media",AA68="Menor"),AND(Y68="Media",AA68="Moderado"),AND(Y68="Alta",AA68="Leve"),AND(Y68="Alta",AA68="Menor")),"Moderado",IF(OR(AND(Y68="Muy Baja",AA68="Mayor"),AND(Y68="Baja",AA68="Mayor"),AND(Y68="Media",AA68="Mayor"),AND(Y68="Alta",AA68="Moderado"),AND(Y68="Alta",AA68="Mayor"),AND(Y68="Muy Alta",AA68="Leve"),AND(Y68="Muy Alta",AA68="Menor"),AND(Y68="Muy Alta",AA68="Moderado"),AND(Y68="Muy Alta",AA68="Mayor")),"Alto",IF(OR(AND(Y68="Muy Baja",AA68="Catastrófico"),AND(Y68="Baja",AA68="Catastrófico"),AND(Y68="Media",AA68="Catastrófico"),AND(Y68="Alta",AA68="Catastrófico"),AND(Y68="Muy Alta",AA68="Catastrófico")),"Extremo","")))),"")</f>
        <v/>
      </c>
      <c r="AD68" s="134"/>
      <c r="AE68" s="135"/>
      <c r="AF68" s="136"/>
      <c r="AG68" s="137"/>
      <c r="AH68" s="137"/>
      <c r="AI68" s="135"/>
      <c r="AJ68" s="136"/>
    </row>
    <row r="69" spans="1:36" ht="151.5" customHeight="1" x14ac:dyDescent="0.3">
      <c r="A69" s="190"/>
      <c r="B69" s="181"/>
      <c r="C69" s="181"/>
      <c r="D69" s="181"/>
      <c r="E69" s="193"/>
      <c r="F69" s="181"/>
      <c r="G69" s="184"/>
      <c r="H69" s="187"/>
      <c r="I69" s="199"/>
      <c r="J69" s="202"/>
      <c r="K69" s="199">
        <f ca="1">IF(NOT(ISERROR(MATCH(J69,_xlfn.ANCHORARRAY(E80),0))),I82&amp;"Por favor no seleccionar los criterios de impacto",J69)</f>
        <v>0</v>
      </c>
      <c r="L69" s="187"/>
      <c r="M69" s="199"/>
      <c r="N69" s="196"/>
      <c r="O69" s="125">
        <v>6</v>
      </c>
      <c r="P69" s="126"/>
      <c r="Q69" s="127" t="str">
        <f t="shared" si="72"/>
        <v/>
      </c>
      <c r="R69" s="128"/>
      <c r="S69" s="128"/>
      <c r="T69" s="129" t="str">
        <f t="shared" si="69"/>
        <v/>
      </c>
      <c r="U69" s="128"/>
      <c r="V69" s="128"/>
      <c r="W69" s="128"/>
      <c r="X69" s="130" t="str">
        <f t="shared" si="73"/>
        <v/>
      </c>
      <c r="Y69" s="131" t="str">
        <f t="shared" si="1"/>
        <v/>
      </c>
      <c r="Z69" s="132" t="str">
        <f t="shared" si="70"/>
        <v/>
      </c>
      <c r="AA69" s="131" t="str">
        <f t="shared" si="3"/>
        <v/>
      </c>
      <c r="AB69" s="132" t="str">
        <f t="shared" si="74"/>
        <v/>
      </c>
      <c r="AC69" s="133" t="str">
        <f t="shared" si="75"/>
        <v/>
      </c>
      <c r="AD69" s="134"/>
      <c r="AE69" s="135"/>
      <c r="AF69" s="136"/>
      <c r="AG69" s="137"/>
      <c r="AH69" s="137"/>
      <c r="AI69" s="135"/>
      <c r="AJ69" s="136"/>
    </row>
    <row r="70" spans="1:36" ht="49.5" customHeight="1" x14ac:dyDescent="0.3">
      <c r="A70" s="6"/>
      <c r="B70" s="235" t="s">
        <v>131</v>
      </c>
      <c r="C70" s="236"/>
      <c r="D70" s="236"/>
      <c r="E70" s="236"/>
      <c r="F70" s="236"/>
      <c r="G70" s="236"/>
      <c r="H70" s="236"/>
      <c r="I70" s="236"/>
      <c r="J70" s="236"/>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7"/>
    </row>
    <row r="72" spans="1:36" x14ac:dyDescent="0.3">
      <c r="A72" s="1"/>
      <c r="B72" s="24" t="s">
        <v>143</v>
      </c>
      <c r="C72" s="1"/>
      <c r="D72" s="1"/>
      <c r="F72" s="1"/>
    </row>
  </sheetData>
  <sheetProtection algorithmName="SHA-512" hashValue="EvJ1+PiI29PplkW7FammMLnuc1LYWeFXJM7HpIdaRHlaYQf9cdUH3BF8ftff5fDT4dbbQ3OnIBT9eOomvzmtCw==" saltValue="pPzcpNDct/p6BSwOcYSWYQ==" spinCount="100000" sheet="1" objects="1" scenarios="1"/>
  <dataConsolidate/>
  <mergeCells count="185">
    <mergeCell ref="C4:N4"/>
    <mergeCell ref="O4:Q4"/>
    <mergeCell ref="A1:AJ2"/>
    <mergeCell ref="A7:G7"/>
    <mergeCell ref="H7:N7"/>
    <mergeCell ref="O7:W7"/>
    <mergeCell ref="X7:AD7"/>
    <mergeCell ref="AE7:AJ7"/>
    <mergeCell ref="B70:AJ70"/>
    <mergeCell ref="M58:M63"/>
    <mergeCell ref="N58:N63"/>
    <mergeCell ref="A64:A69"/>
    <mergeCell ref="B64:B69"/>
    <mergeCell ref="C64:C69"/>
    <mergeCell ref="D64:D69"/>
    <mergeCell ref="E64:E69"/>
    <mergeCell ref="F64:F69"/>
    <mergeCell ref="G64:G69"/>
    <mergeCell ref="H64:H69"/>
    <mergeCell ref="I64:I69"/>
    <mergeCell ref="J64:J69"/>
    <mergeCell ref="K64:K69"/>
    <mergeCell ref="L64:L69"/>
    <mergeCell ref="M64:M69"/>
    <mergeCell ref="N64:N69"/>
    <mergeCell ref="J58:J63"/>
    <mergeCell ref="K58:K63"/>
    <mergeCell ref="L58:L63"/>
    <mergeCell ref="A58:A63"/>
    <mergeCell ref="B58:B63"/>
    <mergeCell ref="C58:C63"/>
    <mergeCell ref="D58:D63"/>
    <mergeCell ref="E58:E63"/>
    <mergeCell ref="F58:F63"/>
    <mergeCell ref="G58:G63"/>
    <mergeCell ref="H58:H63"/>
    <mergeCell ref="I58:I63"/>
    <mergeCell ref="M46:M51"/>
    <mergeCell ref="N46:N51"/>
    <mergeCell ref="F52:F57"/>
    <mergeCell ref="G52:G57"/>
    <mergeCell ref="H52:H57"/>
    <mergeCell ref="I52:I57"/>
    <mergeCell ref="J52:J57"/>
    <mergeCell ref="F46:F51"/>
    <mergeCell ref="G46:G51"/>
    <mergeCell ref="H46:H51"/>
    <mergeCell ref="I46:I51"/>
    <mergeCell ref="K52:K57"/>
    <mergeCell ref="L52:L57"/>
    <mergeCell ref="M52:M57"/>
    <mergeCell ref="N52:N57"/>
    <mergeCell ref="I34:I39"/>
    <mergeCell ref="J34:J39"/>
    <mergeCell ref="G40:G45"/>
    <mergeCell ref="H40:H45"/>
    <mergeCell ref="I40:I45"/>
    <mergeCell ref="K34:K39"/>
    <mergeCell ref="L34:L39"/>
    <mergeCell ref="A52:A57"/>
    <mergeCell ref="B52:B57"/>
    <mergeCell ref="C52:C57"/>
    <mergeCell ref="D52:D57"/>
    <mergeCell ref="E52:E57"/>
    <mergeCell ref="A46:A51"/>
    <mergeCell ref="B46:B51"/>
    <mergeCell ref="C46:C51"/>
    <mergeCell ref="D46:D51"/>
    <mergeCell ref="E46:E51"/>
    <mergeCell ref="M34:M39"/>
    <mergeCell ref="N34:N39"/>
    <mergeCell ref="M40:M45"/>
    <mergeCell ref="N40:N45"/>
    <mergeCell ref="J46:J51"/>
    <mergeCell ref="K46:K51"/>
    <mergeCell ref="L46:L51"/>
    <mergeCell ref="A34:A39"/>
    <mergeCell ref="B34:B39"/>
    <mergeCell ref="C34:C39"/>
    <mergeCell ref="A40:A45"/>
    <mergeCell ref="B40:B45"/>
    <mergeCell ref="C40:C45"/>
    <mergeCell ref="D40:D45"/>
    <mergeCell ref="E40:E45"/>
    <mergeCell ref="F40:F45"/>
    <mergeCell ref="D34:D39"/>
    <mergeCell ref="E34:E39"/>
    <mergeCell ref="J40:J45"/>
    <mergeCell ref="K40:K45"/>
    <mergeCell ref="L40:L45"/>
    <mergeCell ref="F34:F39"/>
    <mergeCell ref="G34:G39"/>
    <mergeCell ref="H34:H39"/>
    <mergeCell ref="M22:M27"/>
    <mergeCell ref="N22:N27"/>
    <mergeCell ref="A28:A33"/>
    <mergeCell ref="B28:B33"/>
    <mergeCell ref="C28:C33"/>
    <mergeCell ref="D28:D33"/>
    <mergeCell ref="E28:E33"/>
    <mergeCell ref="F28:F33"/>
    <mergeCell ref="G28:G33"/>
    <mergeCell ref="H28:H33"/>
    <mergeCell ref="I28:I33"/>
    <mergeCell ref="J28:J33"/>
    <mergeCell ref="K28:K33"/>
    <mergeCell ref="L28:L33"/>
    <mergeCell ref="M28:M33"/>
    <mergeCell ref="N28:N33"/>
    <mergeCell ref="K16:K21"/>
    <mergeCell ref="L16:L21"/>
    <mergeCell ref="M16:M21"/>
    <mergeCell ref="N16:N21"/>
    <mergeCell ref="A22:A27"/>
    <mergeCell ref="B22:B27"/>
    <mergeCell ref="C22:C27"/>
    <mergeCell ref="D22:D27"/>
    <mergeCell ref="E22:E27"/>
    <mergeCell ref="F22:F27"/>
    <mergeCell ref="G22:G27"/>
    <mergeCell ref="H22:H27"/>
    <mergeCell ref="I22:I27"/>
    <mergeCell ref="J22:J27"/>
    <mergeCell ref="K22:K27"/>
    <mergeCell ref="L22:L27"/>
    <mergeCell ref="F16:F21"/>
    <mergeCell ref="G16:G21"/>
    <mergeCell ref="H16:H21"/>
    <mergeCell ref="I16:I21"/>
    <mergeCell ref="J16:J21"/>
    <mergeCell ref="A16:A21"/>
    <mergeCell ref="B16:B21"/>
    <mergeCell ref="C16:C21"/>
    <mergeCell ref="D16:D21"/>
    <mergeCell ref="E16:E21"/>
    <mergeCell ref="AE8:AE9"/>
    <mergeCell ref="AJ8:AJ9"/>
    <mergeCell ref="AI8:AI9"/>
    <mergeCell ref="AH8:AH9"/>
    <mergeCell ref="AG8:AG9"/>
    <mergeCell ref="AF8:AF9"/>
    <mergeCell ref="A4:B4"/>
    <mergeCell ref="A5:B5"/>
    <mergeCell ref="A6:B6"/>
    <mergeCell ref="A8:A9"/>
    <mergeCell ref="F8:F9"/>
    <mergeCell ref="E8:E9"/>
    <mergeCell ref="D8:D9"/>
    <mergeCell ref="C8:C9"/>
    <mergeCell ref="AD8:AD9"/>
    <mergeCell ref="C5:N5"/>
    <mergeCell ref="C6:N6"/>
    <mergeCell ref="O8:O9"/>
    <mergeCell ref="AC8:AC9"/>
    <mergeCell ref="AB8:AB9"/>
    <mergeCell ref="X8:X9"/>
    <mergeCell ref="P8:P9"/>
    <mergeCell ref="AA8:AA9"/>
    <mergeCell ref="Y8:Y9"/>
    <mergeCell ref="Z8:Z9"/>
    <mergeCell ref="G8:G9"/>
    <mergeCell ref="H8:H9"/>
    <mergeCell ref="I8:I9"/>
    <mergeCell ref="L8:L9"/>
    <mergeCell ref="M8:M9"/>
    <mergeCell ref="B8:B9"/>
    <mergeCell ref="N8:N9"/>
    <mergeCell ref="J8:J9"/>
    <mergeCell ref="K8:K9"/>
    <mergeCell ref="Q8:Q9"/>
    <mergeCell ref="R8:W8"/>
    <mergeCell ref="F10:F15"/>
    <mergeCell ref="G10:G15"/>
    <mergeCell ref="H10:H15"/>
    <mergeCell ref="A10:A15"/>
    <mergeCell ref="B10:B15"/>
    <mergeCell ref="C10:C15"/>
    <mergeCell ref="D10:D15"/>
    <mergeCell ref="E10:E15"/>
    <mergeCell ref="N10:N15"/>
    <mergeCell ref="I10:I15"/>
    <mergeCell ref="J10:J15"/>
    <mergeCell ref="K10:K15"/>
    <mergeCell ref="L10:L15"/>
    <mergeCell ref="M10:M15"/>
  </mergeCells>
  <conditionalFormatting sqref="H10 H16">
    <cfRule type="cellIs" dxfId="234" priority="319" operator="equal">
      <formula>"Muy Alta"</formula>
    </cfRule>
    <cfRule type="cellIs" dxfId="233" priority="320" operator="equal">
      <formula>"Alta"</formula>
    </cfRule>
    <cfRule type="cellIs" dxfId="232" priority="321" operator="equal">
      <formula>"Media"</formula>
    </cfRule>
    <cfRule type="cellIs" dxfId="231" priority="322" operator="equal">
      <formula>"Baja"</formula>
    </cfRule>
    <cfRule type="cellIs" dxfId="230" priority="323" operator="equal">
      <formula>"Muy Baja"</formula>
    </cfRule>
  </conditionalFormatting>
  <conditionalFormatting sqref="L10 L16 L22 L28 L34 L40 L46 L52 L58 L64">
    <cfRule type="cellIs" dxfId="229" priority="314" operator="equal">
      <formula>"Catastrófico"</formula>
    </cfRule>
    <cfRule type="cellIs" dxfId="228" priority="315" operator="equal">
      <formula>"Mayor"</formula>
    </cfRule>
    <cfRule type="cellIs" dxfId="227" priority="316" operator="equal">
      <formula>"Moderado"</formula>
    </cfRule>
    <cfRule type="cellIs" dxfId="226" priority="317" operator="equal">
      <formula>"Menor"</formula>
    </cfRule>
    <cfRule type="cellIs" dxfId="225" priority="318" operator="equal">
      <formula>"Leve"</formula>
    </cfRule>
  </conditionalFormatting>
  <conditionalFormatting sqref="N10">
    <cfRule type="cellIs" dxfId="224" priority="310" operator="equal">
      <formula>"Extremo"</formula>
    </cfRule>
    <cfRule type="cellIs" dxfId="223" priority="311" operator="equal">
      <formula>"Alto"</formula>
    </cfRule>
    <cfRule type="cellIs" dxfId="222" priority="312" operator="equal">
      <formula>"Moderado"</formula>
    </cfRule>
    <cfRule type="cellIs" dxfId="221" priority="313" operator="equal">
      <formula>"Bajo"</formula>
    </cfRule>
  </conditionalFormatting>
  <conditionalFormatting sqref="Y10:Y15">
    <cfRule type="cellIs" dxfId="220" priority="305" operator="equal">
      <formula>"Muy Alta"</formula>
    </cfRule>
    <cfRule type="cellIs" dxfId="219" priority="306" operator="equal">
      <formula>"Alta"</formula>
    </cfRule>
    <cfRule type="cellIs" dxfId="218" priority="307" operator="equal">
      <formula>"Media"</formula>
    </cfRule>
    <cfRule type="cellIs" dxfId="217" priority="308" operator="equal">
      <formula>"Baja"</formula>
    </cfRule>
    <cfRule type="cellIs" dxfId="216" priority="309" operator="equal">
      <formula>"Muy Baja"</formula>
    </cfRule>
  </conditionalFormatting>
  <conditionalFormatting sqref="AA10:AA15">
    <cfRule type="cellIs" dxfId="215" priority="300" operator="equal">
      <formula>"Catastrófico"</formula>
    </cfRule>
    <cfRule type="cellIs" dxfId="214" priority="301" operator="equal">
      <formula>"Mayor"</formula>
    </cfRule>
    <cfRule type="cellIs" dxfId="213" priority="302" operator="equal">
      <formula>"Moderado"</formula>
    </cfRule>
    <cfRule type="cellIs" dxfId="212" priority="303" operator="equal">
      <formula>"Menor"</formula>
    </cfRule>
    <cfRule type="cellIs" dxfId="211" priority="304" operator="equal">
      <formula>"Leve"</formula>
    </cfRule>
  </conditionalFormatting>
  <conditionalFormatting sqref="AC10:AC15">
    <cfRule type="cellIs" dxfId="210" priority="296" operator="equal">
      <formula>"Extremo"</formula>
    </cfRule>
    <cfRule type="cellIs" dxfId="209" priority="297" operator="equal">
      <formula>"Alto"</formula>
    </cfRule>
    <cfRule type="cellIs" dxfId="208" priority="298" operator="equal">
      <formula>"Moderado"</formula>
    </cfRule>
    <cfRule type="cellIs" dxfId="207" priority="299" operator="equal">
      <formula>"Bajo"</formula>
    </cfRule>
  </conditionalFormatting>
  <conditionalFormatting sqref="H58">
    <cfRule type="cellIs" dxfId="206" priority="53" operator="equal">
      <formula>"Muy Alta"</formula>
    </cfRule>
    <cfRule type="cellIs" dxfId="205" priority="54" operator="equal">
      <formula>"Alta"</formula>
    </cfRule>
    <cfRule type="cellIs" dxfId="204" priority="55" operator="equal">
      <formula>"Media"</formula>
    </cfRule>
    <cfRule type="cellIs" dxfId="203" priority="56" operator="equal">
      <formula>"Baja"</formula>
    </cfRule>
    <cfRule type="cellIs" dxfId="202" priority="57" operator="equal">
      <formula>"Muy Baja"</formula>
    </cfRule>
  </conditionalFormatting>
  <conditionalFormatting sqref="N16">
    <cfRule type="cellIs" dxfId="201" priority="240" operator="equal">
      <formula>"Extremo"</formula>
    </cfRule>
    <cfRule type="cellIs" dxfId="200" priority="241" operator="equal">
      <formula>"Alto"</formula>
    </cfRule>
    <cfRule type="cellIs" dxfId="199" priority="242" operator="equal">
      <formula>"Moderado"</formula>
    </cfRule>
    <cfRule type="cellIs" dxfId="198" priority="243" operator="equal">
      <formula>"Bajo"</formula>
    </cfRule>
  </conditionalFormatting>
  <conditionalFormatting sqref="Y16:Y21">
    <cfRule type="cellIs" dxfId="197" priority="235" operator="equal">
      <formula>"Muy Alta"</formula>
    </cfRule>
    <cfRule type="cellIs" dxfId="196" priority="236" operator="equal">
      <formula>"Alta"</formula>
    </cfRule>
    <cfRule type="cellIs" dxfId="195" priority="237" operator="equal">
      <formula>"Media"</formula>
    </cfRule>
    <cfRule type="cellIs" dxfId="194" priority="238" operator="equal">
      <formula>"Baja"</formula>
    </cfRule>
    <cfRule type="cellIs" dxfId="193" priority="239" operator="equal">
      <formula>"Muy Baja"</formula>
    </cfRule>
  </conditionalFormatting>
  <conditionalFormatting sqref="AA16:AA21">
    <cfRule type="cellIs" dxfId="192" priority="230" operator="equal">
      <formula>"Catastrófico"</formula>
    </cfRule>
    <cfRule type="cellIs" dxfId="191" priority="231" operator="equal">
      <formula>"Mayor"</formula>
    </cfRule>
    <cfRule type="cellIs" dxfId="190" priority="232" operator="equal">
      <formula>"Moderado"</formula>
    </cfRule>
    <cfRule type="cellIs" dxfId="189" priority="233" operator="equal">
      <formula>"Menor"</formula>
    </cfRule>
    <cfRule type="cellIs" dxfId="188" priority="234" operator="equal">
      <formula>"Leve"</formula>
    </cfRule>
  </conditionalFormatting>
  <conditionalFormatting sqref="AC16:AC21">
    <cfRule type="cellIs" dxfId="187" priority="226" operator="equal">
      <formula>"Extremo"</formula>
    </cfRule>
    <cfRule type="cellIs" dxfId="186" priority="227" operator="equal">
      <formula>"Alto"</formula>
    </cfRule>
    <cfRule type="cellIs" dxfId="185" priority="228" operator="equal">
      <formula>"Moderado"</formula>
    </cfRule>
    <cfRule type="cellIs" dxfId="184" priority="229" operator="equal">
      <formula>"Bajo"</formula>
    </cfRule>
  </conditionalFormatting>
  <conditionalFormatting sqref="H22">
    <cfRule type="cellIs" dxfId="183" priority="221" operator="equal">
      <formula>"Muy Alta"</formula>
    </cfRule>
    <cfRule type="cellIs" dxfId="182" priority="222" operator="equal">
      <formula>"Alta"</formula>
    </cfRule>
    <cfRule type="cellIs" dxfId="181" priority="223" operator="equal">
      <formula>"Media"</formula>
    </cfRule>
    <cfRule type="cellIs" dxfId="180" priority="224" operator="equal">
      <formula>"Baja"</formula>
    </cfRule>
    <cfRule type="cellIs" dxfId="179" priority="225" operator="equal">
      <formula>"Muy Baja"</formula>
    </cfRule>
  </conditionalFormatting>
  <conditionalFormatting sqref="N22">
    <cfRule type="cellIs" dxfId="178" priority="212" operator="equal">
      <formula>"Extremo"</formula>
    </cfRule>
    <cfRule type="cellIs" dxfId="177" priority="213" operator="equal">
      <formula>"Alto"</formula>
    </cfRule>
    <cfRule type="cellIs" dxfId="176" priority="214" operator="equal">
      <formula>"Moderado"</formula>
    </cfRule>
    <cfRule type="cellIs" dxfId="175" priority="215" operator="equal">
      <formula>"Bajo"</formula>
    </cfRule>
  </conditionalFormatting>
  <conditionalFormatting sqref="Y22:Y27">
    <cfRule type="cellIs" dxfId="174" priority="207" operator="equal">
      <formula>"Muy Alta"</formula>
    </cfRule>
    <cfRule type="cellIs" dxfId="173" priority="208" operator="equal">
      <formula>"Alta"</formula>
    </cfRule>
    <cfRule type="cellIs" dxfId="172" priority="209" operator="equal">
      <formula>"Media"</formula>
    </cfRule>
    <cfRule type="cellIs" dxfId="171" priority="210" operator="equal">
      <formula>"Baja"</formula>
    </cfRule>
    <cfRule type="cellIs" dxfId="170" priority="211" operator="equal">
      <formula>"Muy Baja"</formula>
    </cfRule>
  </conditionalFormatting>
  <conditionalFormatting sqref="AA22:AA27">
    <cfRule type="cellIs" dxfId="169" priority="202" operator="equal">
      <formula>"Catastrófico"</formula>
    </cfRule>
    <cfRule type="cellIs" dxfId="168" priority="203" operator="equal">
      <formula>"Mayor"</formula>
    </cfRule>
    <cfRule type="cellIs" dxfId="167" priority="204" operator="equal">
      <formula>"Moderado"</formula>
    </cfRule>
    <cfRule type="cellIs" dxfId="166" priority="205" operator="equal">
      <formula>"Menor"</formula>
    </cfRule>
    <cfRule type="cellIs" dxfId="165" priority="206" operator="equal">
      <formula>"Leve"</formula>
    </cfRule>
  </conditionalFormatting>
  <conditionalFormatting sqref="AC22:AC27">
    <cfRule type="cellIs" dxfId="164" priority="198" operator="equal">
      <formula>"Extremo"</formula>
    </cfRule>
    <cfRule type="cellIs" dxfId="163" priority="199" operator="equal">
      <formula>"Alto"</formula>
    </cfRule>
    <cfRule type="cellIs" dxfId="162" priority="200" operator="equal">
      <formula>"Moderado"</formula>
    </cfRule>
    <cfRule type="cellIs" dxfId="161" priority="201" operator="equal">
      <formula>"Bajo"</formula>
    </cfRule>
  </conditionalFormatting>
  <conditionalFormatting sqref="H28">
    <cfRule type="cellIs" dxfId="160" priority="193" operator="equal">
      <formula>"Muy Alta"</formula>
    </cfRule>
    <cfRule type="cellIs" dxfId="159" priority="194" operator="equal">
      <formula>"Alta"</formula>
    </cfRule>
    <cfRule type="cellIs" dxfId="158" priority="195" operator="equal">
      <formula>"Media"</formula>
    </cfRule>
    <cfRule type="cellIs" dxfId="157" priority="196" operator="equal">
      <formula>"Baja"</formula>
    </cfRule>
    <cfRule type="cellIs" dxfId="156" priority="197" operator="equal">
      <formula>"Muy Baja"</formula>
    </cfRule>
  </conditionalFormatting>
  <conditionalFormatting sqref="N28">
    <cfRule type="cellIs" dxfId="155" priority="184" operator="equal">
      <formula>"Extremo"</formula>
    </cfRule>
    <cfRule type="cellIs" dxfId="154" priority="185" operator="equal">
      <formula>"Alto"</formula>
    </cfRule>
    <cfRule type="cellIs" dxfId="153" priority="186" operator="equal">
      <formula>"Moderado"</formula>
    </cfRule>
    <cfRule type="cellIs" dxfId="152" priority="187" operator="equal">
      <formula>"Bajo"</formula>
    </cfRule>
  </conditionalFormatting>
  <conditionalFormatting sqref="Y28:Y33">
    <cfRule type="cellIs" dxfId="151" priority="179" operator="equal">
      <formula>"Muy Alta"</formula>
    </cfRule>
    <cfRule type="cellIs" dxfId="150" priority="180" operator="equal">
      <formula>"Alta"</formula>
    </cfRule>
    <cfRule type="cellIs" dxfId="149" priority="181" operator="equal">
      <formula>"Media"</formula>
    </cfRule>
    <cfRule type="cellIs" dxfId="148" priority="182" operator="equal">
      <formula>"Baja"</formula>
    </cfRule>
    <cfRule type="cellIs" dxfId="147" priority="183" operator="equal">
      <formula>"Muy Baja"</formula>
    </cfRule>
  </conditionalFormatting>
  <conditionalFormatting sqref="AA28:AA33">
    <cfRule type="cellIs" dxfId="146" priority="174" operator="equal">
      <formula>"Catastrófico"</formula>
    </cfRule>
    <cfRule type="cellIs" dxfId="145" priority="175" operator="equal">
      <formula>"Mayor"</formula>
    </cfRule>
    <cfRule type="cellIs" dxfId="144" priority="176" operator="equal">
      <formula>"Moderado"</formula>
    </cfRule>
    <cfRule type="cellIs" dxfId="143" priority="177" operator="equal">
      <formula>"Menor"</formula>
    </cfRule>
    <cfRule type="cellIs" dxfId="142" priority="178" operator="equal">
      <formula>"Leve"</formula>
    </cfRule>
  </conditionalFormatting>
  <conditionalFormatting sqref="AC28:AC33">
    <cfRule type="cellIs" dxfId="141" priority="170" operator="equal">
      <formula>"Extremo"</formula>
    </cfRule>
    <cfRule type="cellIs" dxfId="140" priority="171" operator="equal">
      <formula>"Alto"</formula>
    </cfRule>
    <cfRule type="cellIs" dxfId="139" priority="172" operator="equal">
      <formula>"Moderado"</formula>
    </cfRule>
    <cfRule type="cellIs" dxfId="138" priority="173" operator="equal">
      <formula>"Bajo"</formula>
    </cfRule>
  </conditionalFormatting>
  <conditionalFormatting sqref="H34">
    <cfRule type="cellIs" dxfId="137" priority="165" operator="equal">
      <formula>"Muy Alta"</formula>
    </cfRule>
    <cfRule type="cellIs" dxfId="136" priority="166" operator="equal">
      <formula>"Alta"</formula>
    </cfRule>
    <cfRule type="cellIs" dxfId="135" priority="167" operator="equal">
      <formula>"Media"</formula>
    </cfRule>
    <cfRule type="cellIs" dxfId="134" priority="168" operator="equal">
      <formula>"Baja"</formula>
    </cfRule>
    <cfRule type="cellIs" dxfId="133" priority="169" operator="equal">
      <formula>"Muy Baja"</formula>
    </cfRule>
  </conditionalFormatting>
  <conditionalFormatting sqref="N34">
    <cfRule type="cellIs" dxfId="132" priority="156" operator="equal">
      <formula>"Extremo"</formula>
    </cfRule>
    <cfRule type="cellIs" dxfId="131" priority="157" operator="equal">
      <formula>"Alto"</formula>
    </cfRule>
    <cfRule type="cellIs" dxfId="130" priority="158" operator="equal">
      <formula>"Moderado"</formula>
    </cfRule>
    <cfRule type="cellIs" dxfId="129" priority="159" operator="equal">
      <formula>"Bajo"</formula>
    </cfRule>
  </conditionalFormatting>
  <conditionalFormatting sqref="Y34:Y39">
    <cfRule type="cellIs" dxfId="128" priority="151" operator="equal">
      <formula>"Muy Alta"</formula>
    </cfRule>
    <cfRule type="cellIs" dxfId="127" priority="152" operator="equal">
      <formula>"Alta"</formula>
    </cfRule>
    <cfRule type="cellIs" dxfId="126" priority="153" operator="equal">
      <formula>"Media"</formula>
    </cfRule>
    <cfRule type="cellIs" dxfId="125" priority="154" operator="equal">
      <formula>"Baja"</formula>
    </cfRule>
    <cfRule type="cellIs" dxfId="124" priority="155" operator="equal">
      <formula>"Muy Baja"</formula>
    </cfRule>
  </conditionalFormatting>
  <conditionalFormatting sqref="AA34:AA39">
    <cfRule type="cellIs" dxfId="123" priority="146" operator="equal">
      <formula>"Catastrófico"</formula>
    </cfRule>
    <cfRule type="cellIs" dxfId="122" priority="147" operator="equal">
      <formula>"Mayor"</formula>
    </cfRule>
    <cfRule type="cellIs" dxfId="121" priority="148" operator="equal">
      <formula>"Moderado"</formula>
    </cfRule>
    <cfRule type="cellIs" dxfId="120" priority="149" operator="equal">
      <formula>"Menor"</formula>
    </cfRule>
    <cfRule type="cellIs" dxfId="119" priority="150" operator="equal">
      <formula>"Leve"</formula>
    </cfRule>
  </conditionalFormatting>
  <conditionalFormatting sqref="AC34:AC39">
    <cfRule type="cellIs" dxfId="118" priority="142" operator="equal">
      <formula>"Extremo"</formula>
    </cfRule>
    <cfRule type="cellIs" dxfId="117" priority="143" operator="equal">
      <formula>"Alto"</formula>
    </cfRule>
    <cfRule type="cellIs" dxfId="116" priority="144" operator="equal">
      <formula>"Moderado"</formula>
    </cfRule>
    <cfRule type="cellIs" dxfId="115" priority="145" operator="equal">
      <formula>"Bajo"</formula>
    </cfRule>
  </conditionalFormatting>
  <conditionalFormatting sqref="H40">
    <cfRule type="cellIs" dxfId="114" priority="137" operator="equal">
      <formula>"Muy Alta"</formula>
    </cfRule>
    <cfRule type="cellIs" dxfId="113" priority="138" operator="equal">
      <formula>"Alta"</formula>
    </cfRule>
    <cfRule type="cellIs" dxfId="112" priority="139" operator="equal">
      <formula>"Media"</formula>
    </cfRule>
    <cfRule type="cellIs" dxfId="111" priority="140" operator="equal">
      <formula>"Baja"</formula>
    </cfRule>
    <cfRule type="cellIs" dxfId="110" priority="141" operator="equal">
      <formula>"Muy Baja"</formula>
    </cfRule>
  </conditionalFormatting>
  <conditionalFormatting sqref="N40">
    <cfRule type="cellIs" dxfId="109" priority="128" operator="equal">
      <formula>"Extremo"</formula>
    </cfRule>
    <cfRule type="cellIs" dxfId="108" priority="129" operator="equal">
      <formula>"Alto"</formula>
    </cfRule>
    <cfRule type="cellIs" dxfId="107" priority="130" operator="equal">
      <formula>"Moderado"</formula>
    </cfRule>
    <cfRule type="cellIs" dxfId="106" priority="131" operator="equal">
      <formula>"Bajo"</formula>
    </cfRule>
  </conditionalFormatting>
  <conditionalFormatting sqref="Y40:Y45">
    <cfRule type="cellIs" dxfId="105" priority="123" operator="equal">
      <formula>"Muy Alta"</formula>
    </cfRule>
    <cfRule type="cellIs" dxfId="104" priority="124" operator="equal">
      <formula>"Alta"</formula>
    </cfRule>
    <cfRule type="cellIs" dxfId="103" priority="125" operator="equal">
      <formula>"Media"</formula>
    </cfRule>
    <cfRule type="cellIs" dxfId="102" priority="126" operator="equal">
      <formula>"Baja"</formula>
    </cfRule>
    <cfRule type="cellIs" dxfId="101" priority="127" operator="equal">
      <formula>"Muy Baja"</formula>
    </cfRule>
  </conditionalFormatting>
  <conditionalFormatting sqref="AA40:AA45">
    <cfRule type="cellIs" dxfId="100" priority="118" operator="equal">
      <formula>"Catastrófico"</formula>
    </cfRule>
    <cfRule type="cellIs" dxfId="99" priority="119" operator="equal">
      <formula>"Mayor"</formula>
    </cfRule>
    <cfRule type="cellIs" dxfId="98" priority="120" operator="equal">
      <formula>"Moderado"</formula>
    </cfRule>
    <cfRule type="cellIs" dxfId="97" priority="121" operator="equal">
      <formula>"Menor"</formula>
    </cfRule>
    <cfRule type="cellIs" dxfId="96" priority="122" operator="equal">
      <formula>"Leve"</formula>
    </cfRule>
  </conditionalFormatting>
  <conditionalFormatting sqref="AC40:AC45">
    <cfRule type="cellIs" dxfId="95" priority="114" operator="equal">
      <formula>"Extremo"</formula>
    </cfRule>
    <cfRule type="cellIs" dxfId="94" priority="115" operator="equal">
      <formula>"Alto"</formula>
    </cfRule>
    <cfRule type="cellIs" dxfId="93" priority="116" operator="equal">
      <formula>"Moderado"</formula>
    </cfRule>
    <cfRule type="cellIs" dxfId="92" priority="117" operator="equal">
      <formula>"Bajo"</formula>
    </cfRule>
  </conditionalFormatting>
  <conditionalFormatting sqref="H46">
    <cfRule type="cellIs" dxfId="91" priority="109" operator="equal">
      <formula>"Muy Alta"</formula>
    </cfRule>
    <cfRule type="cellIs" dxfId="90" priority="110" operator="equal">
      <formula>"Alta"</formula>
    </cfRule>
    <cfRule type="cellIs" dxfId="89" priority="111" operator="equal">
      <formula>"Media"</formula>
    </cfRule>
    <cfRule type="cellIs" dxfId="88" priority="112" operator="equal">
      <formula>"Baja"</formula>
    </cfRule>
    <cfRule type="cellIs" dxfId="87" priority="113" operator="equal">
      <formula>"Muy Baja"</formula>
    </cfRule>
  </conditionalFormatting>
  <conditionalFormatting sqref="N46">
    <cfRule type="cellIs" dxfId="86" priority="100" operator="equal">
      <formula>"Extremo"</formula>
    </cfRule>
    <cfRule type="cellIs" dxfId="85" priority="101" operator="equal">
      <formula>"Alto"</formula>
    </cfRule>
    <cfRule type="cellIs" dxfId="84" priority="102" operator="equal">
      <formula>"Moderado"</formula>
    </cfRule>
    <cfRule type="cellIs" dxfId="83" priority="103" operator="equal">
      <formula>"Bajo"</formula>
    </cfRule>
  </conditionalFormatting>
  <conditionalFormatting sqref="Y46:Y51">
    <cfRule type="cellIs" dxfId="82" priority="95" operator="equal">
      <formula>"Muy Alta"</formula>
    </cfRule>
    <cfRule type="cellIs" dxfId="81" priority="96" operator="equal">
      <formula>"Alta"</formula>
    </cfRule>
    <cfRule type="cellIs" dxfId="80" priority="97" operator="equal">
      <formula>"Media"</formula>
    </cfRule>
    <cfRule type="cellIs" dxfId="79" priority="98" operator="equal">
      <formula>"Baja"</formula>
    </cfRule>
    <cfRule type="cellIs" dxfId="78" priority="99" operator="equal">
      <formula>"Muy Baja"</formula>
    </cfRule>
  </conditionalFormatting>
  <conditionalFormatting sqref="AA46:AA51">
    <cfRule type="cellIs" dxfId="77" priority="90" operator="equal">
      <formula>"Catastrófico"</formula>
    </cfRule>
    <cfRule type="cellIs" dxfId="76" priority="91" operator="equal">
      <formula>"Mayor"</formula>
    </cfRule>
    <cfRule type="cellIs" dxfId="75" priority="92" operator="equal">
      <formula>"Moderado"</formula>
    </cfRule>
    <cfRule type="cellIs" dxfId="74" priority="93" operator="equal">
      <formula>"Menor"</formula>
    </cfRule>
    <cfRule type="cellIs" dxfId="73" priority="94" operator="equal">
      <formula>"Leve"</formula>
    </cfRule>
  </conditionalFormatting>
  <conditionalFormatting sqref="AC46:AC51">
    <cfRule type="cellIs" dxfId="72" priority="86" operator="equal">
      <formula>"Extremo"</formula>
    </cfRule>
    <cfRule type="cellIs" dxfId="71" priority="87" operator="equal">
      <formula>"Alto"</formula>
    </cfRule>
    <cfRule type="cellIs" dxfId="70" priority="88" operator="equal">
      <formula>"Moderado"</formula>
    </cfRule>
    <cfRule type="cellIs" dxfId="69" priority="89" operator="equal">
      <formula>"Bajo"</formula>
    </cfRule>
  </conditionalFormatting>
  <conditionalFormatting sqref="H52">
    <cfRule type="cellIs" dxfId="68" priority="81" operator="equal">
      <formula>"Muy Alta"</formula>
    </cfRule>
    <cfRule type="cellIs" dxfId="67" priority="82" operator="equal">
      <formula>"Alta"</formula>
    </cfRule>
    <cfRule type="cellIs" dxfId="66" priority="83" operator="equal">
      <formula>"Media"</formula>
    </cfRule>
    <cfRule type="cellIs" dxfId="65" priority="84" operator="equal">
      <formula>"Baja"</formula>
    </cfRule>
    <cfRule type="cellIs" dxfId="64" priority="85" operator="equal">
      <formula>"Muy Baja"</formula>
    </cfRule>
  </conditionalFormatting>
  <conditionalFormatting sqref="N52">
    <cfRule type="cellIs" dxfId="63" priority="72" operator="equal">
      <formula>"Extremo"</formula>
    </cfRule>
    <cfRule type="cellIs" dxfId="62" priority="73" operator="equal">
      <formula>"Alto"</formula>
    </cfRule>
    <cfRule type="cellIs" dxfId="61" priority="74" operator="equal">
      <formula>"Moderado"</formula>
    </cfRule>
    <cfRule type="cellIs" dxfId="60" priority="75" operator="equal">
      <formula>"Bajo"</formula>
    </cfRule>
  </conditionalFormatting>
  <conditionalFormatting sqref="Y52:Y57">
    <cfRule type="cellIs" dxfId="59" priority="67" operator="equal">
      <formula>"Muy Alta"</formula>
    </cfRule>
    <cfRule type="cellIs" dxfId="58" priority="68" operator="equal">
      <formula>"Alta"</formula>
    </cfRule>
    <cfRule type="cellIs" dxfId="57" priority="69" operator="equal">
      <formula>"Media"</formula>
    </cfRule>
    <cfRule type="cellIs" dxfId="56" priority="70" operator="equal">
      <formula>"Baja"</formula>
    </cfRule>
    <cfRule type="cellIs" dxfId="55" priority="71" operator="equal">
      <formula>"Muy Baja"</formula>
    </cfRule>
  </conditionalFormatting>
  <conditionalFormatting sqref="AA52:AA57">
    <cfRule type="cellIs" dxfId="54" priority="62" operator="equal">
      <formula>"Catastrófico"</formula>
    </cfRule>
    <cfRule type="cellIs" dxfId="53" priority="63" operator="equal">
      <formula>"Mayor"</formula>
    </cfRule>
    <cfRule type="cellIs" dxfId="52" priority="64" operator="equal">
      <formula>"Moderado"</formula>
    </cfRule>
    <cfRule type="cellIs" dxfId="51" priority="65" operator="equal">
      <formula>"Menor"</formula>
    </cfRule>
    <cfRule type="cellIs" dxfId="50" priority="66" operator="equal">
      <formula>"Leve"</formula>
    </cfRule>
  </conditionalFormatting>
  <conditionalFormatting sqref="AC52:AC57">
    <cfRule type="cellIs" dxfId="49" priority="58" operator="equal">
      <formula>"Extremo"</formula>
    </cfRule>
    <cfRule type="cellIs" dxfId="48" priority="59" operator="equal">
      <formula>"Alto"</formula>
    </cfRule>
    <cfRule type="cellIs" dxfId="47" priority="60" operator="equal">
      <formula>"Moderado"</formula>
    </cfRule>
    <cfRule type="cellIs" dxfId="46" priority="61" operator="equal">
      <formula>"Bajo"</formula>
    </cfRule>
  </conditionalFormatting>
  <conditionalFormatting sqref="N58">
    <cfRule type="cellIs" dxfId="45" priority="44" operator="equal">
      <formula>"Extremo"</formula>
    </cfRule>
    <cfRule type="cellIs" dxfId="44" priority="45" operator="equal">
      <formula>"Alto"</formula>
    </cfRule>
    <cfRule type="cellIs" dxfId="43" priority="46" operator="equal">
      <formula>"Moderado"</formula>
    </cfRule>
    <cfRule type="cellIs" dxfId="42" priority="47" operator="equal">
      <formula>"Bajo"</formula>
    </cfRule>
  </conditionalFormatting>
  <conditionalFormatting sqref="Y58:Y63">
    <cfRule type="cellIs" dxfId="41" priority="39" operator="equal">
      <formula>"Muy Alta"</formula>
    </cfRule>
    <cfRule type="cellIs" dxfId="40" priority="40" operator="equal">
      <formula>"Alta"</formula>
    </cfRule>
    <cfRule type="cellIs" dxfId="39" priority="41" operator="equal">
      <formula>"Media"</formula>
    </cfRule>
    <cfRule type="cellIs" dxfId="38" priority="42" operator="equal">
      <formula>"Baja"</formula>
    </cfRule>
    <cfRule type="cellIs" dxfId="37" priority="43" operator="equal">
      <formula>"Muy Baja"</formula>
    </cfRule>
  </conditionalFormatting>
  <conditionalFormatting sqref="AA58:AA63">
    <cfRule type="cellIs" dxfId="36" priority="34" operator="equal">
      <formula>"Catastrófico"</formula>
    </cfRule>
    <cfRule type="cellIs" dxfId="35" priority="35" operator="equal">
      <formula>"Mayor"</formula>
    </cfRule>
    <cfRule type="cellIs" dxfId="34" priority="36" operator="equal">
      <formula>"Moderado"</formula>
    </cfRule>
    <cfRule type="cellIs" dxfId="33" priority="37" operator="equal">
      <formula>"Menor"</formula>
    </cfRule>
    <cfRule type="cellIs" dxfId="32" priority="38" operator="equal">
      <formula>"Leve"</formula>
    </cfRule>
  </conditionalFormatting>
  <conditionalFormatting sqref="AC58:AC63">
    <cfRule type="cellIs" dxfId="31" priority="30" operator="equal">
      <formula>"Extremo"</formula>
    </cfRule>
    <cfRule type="cellIs" dxfId="30" priority="31" operator="equal">
      <formula>"Alto"</formula>
    </cfRule>
    <cfRule type="cellIs" dxfId="29" priority="32" operator="equal">
      <formula>"Moderado"</formula>
    </cfRule>
    <cfRule type="cellIs" dxfId="28" priority="33" operator="equal">
      <formula>"Bajo"</formula>
    </cfRule>
  </conditionalFormatting>
  <conditionalFormatting sqref="H64">
    <cfRule type="cellIs" dxfId="27" priority="25" operator="equal">
      <formula>"Muy Alta"</formula>
    </cfRule>
    <cfRule type="cellIs" dxfId="26" priority="26" operator="equal">
      <formula>"Alta"</formula>
    </cfRule>
    <cfRule type="cellIs" dxfId="25" priority="27" operator="equal">
      <formula>"Media"</formula>
    </cfRule>
    <cfRule type="cellIs" dxfId="24" priority="28" operator="equal">
      <formula>"Baja"</formula>
    </cfRule>
    <cfRule type="cellIs" dxfId="23" priority="29" operator="equal">
      <formula>"Muy Baja"</formula>
    </cfRule>
  </conditionalFormatting>
  <conditionalFormatting sqref="N64">
    <cfRule type="cellIs" dxfId="22" priority="16" operator="equal">
      <formula>"Extremo"</formula>
    </cfRule>
    <cfRule type="cellIs" dxfId="21" priority="17" operator="equal">
      <formula>"Alto"</formula>
    </cfRule>
    <cfRule type="cellIs" dxfId="20" priority="18" operator="equal">
      <formula>"Moderado"</formula>
    </cfRule>
    <cfRule type="cellIs" dxfId="19" priority="19" operator="equal">
      <formula>"Bajo"</formula>
    </cfRule>
  </conditionalFormatting>
  <conditionalFormatting sqref="Y64:Y69">
    <cfRule type="cellIs" dxfId="18" priority="11" operator="equal">
      <formula>"Muy Alta"</formula>
    </cfRule>
    <cfRule type="cellIs" dxfId="17" priority="12" operator="equal">
      <formula>"Alta"</formula>
    </cfRule>
    <cfRule type="cellIs" dxfId="16" priority="13" operator="equal">
      <formula>"Media"</formula>
    </cfRule>
    <cfRule type="cellIs" dxfId="15" priority="14" operator="equal">
      <formula>"Baja"</formula>
    </cfRule>
    <cfRule type="cellIs" dxfId="14" priority="15" operator="equal">
      <formula>"Muy Baja"</formula>
    </cfRule>
  </conditionalFormatting>
  <conditionalFormatting sqref="AA64:AA69">
    <cfRule type="cellIs" dxfId="13" priority="6" operator="equal">
      <formula>"Catastrófico"</formula>
    </cfRule>
    <cfRule type="cellIs" dxfId="12" priority="7" operator="equal">
      <formula>"Mayor"</formula>
    </cfRule>
    <cfRule type="cellIs" dxfId="11" priority="8" operator="equal">
      <formula>"Moderado"</formula>
    </cfRule>
    <cfRule type="cellIs" dxfId="10" priority="9" operator="equal">
      <formula>"Menor"</formula>
    </cfRule>
    <cfRule type="cellIs" dxfId="9" priority="10" operator="equal">
      <formula>"Leve"</formula>
    </cfRule>
  </conditionalFormatting>
  <conditionalFormatting sqref="AC64:AC69">
    <cfRule type="cellIs" dxfId="8" priority="2" operator="equal">
      <formula>"Extremo"</formula>
    </cfRule>
    <cfRule type="cellIs" dxfId="7" priority="3" operator="equal">
      <formula>"Alto"</formula>
    </cfRule>
    <cfRule type="cellIs" dxfId="6" priority="4" operator="equal">
      <formula>"Moderado"</formula>
    </cfRule>
    <cfRule type="cellIs" dxfId="5" priority="5" operator="equal">
      <formula>"Bajo"</formula>
    </cfRule>
  </conditionalFormatting>
  <conditionalFormatting sqref="K10:K69">
    <cfRule type="containsText" dxfId="4" priority="1" operator="containsText" text="❌">
      <formula>NOT(ISERROR(SEARCH("❌",K10)))</formula>
    </cfRule>
  </conditionalFormatting>
  <pageMargins left="0.70866141732283472" right="0" top="0.74803149606299213" bottom="0" header="0.31496062992125984" footer="0.31496062992125984"/>
  <pageSetup scale="55" orientation="landscape" r:id="rId1"/>
  <ignoredErrors>
    <ignoredError sqref="AB12" formula="1"/>
  </ignoredErrors>
  <extLst>
    <ext xmlns:x14="http://schemas.microsoft.com/office/spreadsheetml/2009/9/main" uri="{CCE6A557-97BC-4b89-ADB6-D9C93CAAB3DF}">
      <x14:dataValidations xmlns:xm="http://schemas.microsoft.com/office/excel/2006/main" count="15">
        <x14:dataValidation type="list" allowBlank="1" showInputMessage="1" showErrorMessage="1">
          <x14:formula1>
            <xm:f>'Tabla Valoración controles'!$D$4:$D$6</xm:f>
          </x14:formula1>
          <xm:sqref>R10:R69</xm:sqref>
        </x14:dataValidation>
        <x14:dataValidation type="list" allowBlank="1" showInputMessage="1" showErrorMessage="1">
          <x14:formula1>
            <xm:f>'Tabla Valoración controles'!$D$7:$D$8</xm:f>
          </x14:formula1>
          <xm:sqref>S10:S69</xm:sqref>
        </x14:dataValidation>
        <x14:dataValidation type="list" allowBlank="1" showInputMessage="1" showErrorMessage="1">
          <x14:formula1>
            <xm:f>'Tabla Valoración controles'!$D$9:$D$10</xm:f>
          </x14:formula1>
          <xm:sqref>U10:U69</xm:sqref>
        </x14:dataValidation>
        <x14:dataValidation type="list" allowBlank="1" showInputMessage="1" showErrorMessage="1">
          <x14:formula1>
            <xm:f>'Tabla Valoración controles'!$D$11:$D$12</xm:f>
          </x14:formula1>
          <xm:sqref>V10:V69</xm:sqref>
        </x14:dataValidation>
        <x14:dataValidation type="list" allowBlank="1" showInputMessage="1" showErrorMessage="1">
          <x14:formula1>
            <xm:f>'Opciones Tratamiento'!$B$9:$B$10</xm:f>
          </x14:formula1>
          <xm:sqref>AJ10:AJ11 AJ13:AJ14 AJ16:AJ17 AJ19:AJ20 AJ22:AJ23 AJ25:AJ26 AJ28:AJ29 AJ31:AJ32 AJ34:AJ35 AJ37:AJ38 AJ40:AJ41 AJ43:AJ44 AJ46:AJ47 AJ49:AJ50 AJ52:AJ53 AJ55:AJ56 AJ58:AJ59 AJ61:AJ62 AJ64:AJ65 AJ67:AJ68</xm:sqref>
        </x14:dataValidation>
        <x14:dataValidation type="list" allowBlank="1" showInputMessage="1" showErrorMessage="1">
          <x14:formula1>
            <xm:f>'Tabla Valoración controles'!$D$13:$D$14</xm:f>
          </x14:formula1>
          <xm:sqref>W10:W69</xm:sqref>
        </x14:dataValidation>
        <x14:dataValidation type="list" allowBlank="1" showInputMessage="1" showErrorMessage="1">
          <x14:formula1>
            <xm:f>'Opciones Tratamiento'!$B$13:$B$19</xm:f>
          </x14:formula1>
          <xm:sqref>F10:F69</xm:sqref>
        </x14:dataValidation>
        <x14:dataValidation type="list" allowBlank="1" showInputMessage="1" showErrorMessage="1">
          <x14:formula1>
            <xm:f>'Opciones Tratamiento'!$E$2:$E$4</xm:f>
          </x14:formula1>
          <xm:sqref>B10:B69</xm:sqref>
        </x14:dataValidation>
        <x14:dataValidation type="list" allowBlank="1" showInputMessage="1" showErrorMessage="1">
          <x14:formula1>
            <xm:f>'Opciones Tratamiento'!$B$2:$B$5</xm:f>
          </x14:formula1>
          <xm:sqref>AD10:AD69</xm:sqref>
        </x14:dataValidation>
        <x14:dataValidation type="list" allowBlank="1" showInputMessage="1" showErrorMessage="1">
          <x14:formula1>
            <xm:f>'Tabla Impacto'!$F$210:$F$221</xm:f>
          </x14:formula1>
          <xm:sqref>J10:J69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AE10:AE69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AF10:AF69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AG10:AG69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AH10:AH69</xm:sqref>
        </x14:dataValidation>
        <x14:dataValidation type="custom" allowBlank="1" showInputMessage="1" showErrorMessage="1" error="Recuerde que las acciones se generan bajo la medida de mitigar el riesgo">
          <x14:formula1>
            <xm:f>IF(OR(AD10='Opciones Tratamiento'!$B$2,AD10='Opciones Tratamiento'!$B$3,AD10='Opciones Tratamiento'!$B$4),ISBLANK(AD10),ISTEXT(AD10))</xm:f>
          </x14:formula1>
          <xm:sqref>AI10:AI69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U140"/>
  <sheetViews>
    <sheetView zoomScale="40" zoomScaleNormal="40" workbookViewId="0">
      <selection activeCell="V30" sqref="V30:W31"/>
    </sheetView>
  </sheetViews>
  <sheetFormatPr baseColWidth="10" defaultRowHeight="15" x14ac:dyDescent="0.25"/>
  <cols>
    <col min="2" max="39" width="5.7109375" customWidth="1"/>
    <col min="41" max="46" width="5.7109375" customWidth="1"/>
  </cols>
  <sheetData>
    <row r="1" spans="1:99"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row>
    <row r="2" spans="1:99" ht="18" customHeight="1" x14ac:dyDescent="0.25">
      <c r="A2" s="84"/>
      <c r="B2" s="238" t="s">
        <v>161</v>
      </c>
      <c r="C2" s="238"/>
      <c r="D2" s="238"/>
      <c r="E2" s="238"/>
      <c r="F2" s="238"/>
      <c r="G2" s="238"/>
      <c r="H2" s="238"/>
      <c r="I2" s="238"/>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row>
    <row r="3" spans="1:99" ht="18.75" customHeight="1" x14ac:dyDescent="0.25">
      <c r="A3" s="84"/>
      <c r="B3" s="238"/>
      <c r="C3" s="238"/>
      <c r="D3" s="238"/>
      <c r="E3" s="238"/>
      <c r="F3" s="238"/>
      <c r="G3" s="238"/>
      <c r="H3" s="238"/>
      <c r="I3" s="238"/>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row>
    <row r="4" spans="1:99" ht="15" customHeight="1" x14ac:dyDescent="0.25">
      <c r="A4" s="84"/>
      <c r="B4" s="238"/>
      <c r="C4" s="238"/>
      <c r="D4" s="238"/>
      <c r="E4" s="238"/>
      <c r="F4" s="238"/>
      <c r="G4" s="238"/>
      <c r="H4" s="238"/>
      <c r="I4" s="238"/>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row>
    <row r="5" spans="1:99"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row>
    <row r="6" spans="1:99" ht="15" customHeight="1" x14ac:dyDescent="0.25">
      <c r="A6" s="84"/>
      <c r="B6" s="288" t="s">
        <v>4</v>
      </c>
      <c r="C6" s="288"/>
      <c r="D6" s="289"/>
      <c r="E6" s="277" t="s">
        <v>116</v>
      </c>
      <c r="F6" s="278"/>
      <c r="G6" s="278"/>
      <c r="H6" s="278"/>
      <c r="I6" s="279"/>
      <c r="J6" s="273" t="str">
        <f ca="1">IF(AND('Mapa final'!$H$10="Muy Alta",'Mapa final'!$L$10="Leve"),CONCATENATE("R",'Mapa final'!$A$10),"")</f>
        <v/>
      </c>
      <c r="K6" s="274"/>
      <c r="L6" s="274" t="str">
        <f ca="1">IF(AND('Mapa final'!$H$16="Muy Alta",'Mapa final'!$L$16="Leve"),CONCATENATE("R",'Mapa final'!$A$16),"")</f>
        <v/>
      </c>
      <c r="M6" s="274"/>
      <c r="N6" s="274" t="str">
        <f ca="1">IF(AND('Mapa final'!$H$22="Muy Alta",'Mapa final'!$L$22="Leve"),CONCATENATE("R",'Mapa final'!$A$22),"")</f>
        <v/>
      </c>
      <c r="O6" s="275"/>
      <c r="P6" s="273" t="str">
        <f ca="1">IF(AND('Mapa final'!$H$10="Muy Alta",'Mapa final'!$L$10="Menor"),CONCATENATE("R",'Mapa final'!$A$10),"")</f>
        <v/>
      </c>
      <c r="Q6" s="274"/>
      <c r="R6" s="274" t="str">
        <f ca="1">IF(AND('Mapa final'!$H$16="Muy Alta",'Mapa final'!$L$16="Menor"),CONCATENATE("R",'Mapa final'!$A$16),"")</f>
        <v/>
      </c>
      <c r="S6" s="274"/>
      <c r="T6" s="274" t="str">
        <f ca="1">IF(AND('Mapa final'!$H$22="Muy Alta",'Mapa final'!$L$22="Menor"),CONCATENATE("R",'Mapa final'!$A$22),"")</f>
        <v/>
      </c>
      <c r="U6" s="275"/>
      <c r="V6" s="273" t="str">
        <f ca="1">IF(AND('Mapa final'!$H$10="Muy Alta",'Mapa final'!$L$10="Moderado"),CONCATENATE("R",'Mapa final'!$A$10),"")</f>
        <v/>
      </c>
      <c r="W6" s="274"/>
      <c r="X6" s="274" t="str">
        <f ca="1">IF(AND('Mapa final'!$H$16="Muy Alta",'Mapa final'!$L$16="Moderado"),CONCATENATE("R",'Mapa final'!$A$16),"")</f>
        <v/>
      </c>
      <c r="Y6" s="274"/>
      <c r="Z6" s="274" t="str">
        <f ca="1">IF(AND('Mapa final'!$H$22="Muy Alta",'Mapa final'!$L$22="Moderado"),CONCATENATE("R",'Mapa final'!$A$22),"")</f>
        <v/>
      </c>
      <c r="AA6" s="275"/>
      <c r="AB6" s="273" t="str">
        <f ca="1">IF(AND('Mapa final'!$H$10="Muy Alta",'Mapa final'!$L$10="Mayor"),CONCATENATE("R",'Mapa final'!$A$10),"")</f>
        <v/>
      </c>
      <c r="AC6" s="274"/>
      <c r="AD6" s="274" t="str">
        <f ca="1">IF(AND('Mapa final'!$H$16="Muy Alta",'Mapa final'!$L$16="Mayor"),CONCATENATE("R",'Mapa final'!$A$16),"")</f>
        <v/>
      </c>
      <c r="AE6" s="274"/>
      <c r="AF6" s="274" t="str">
        <f ca="1">IF(AND('Mapa final'!$H$22="Muy Alta",'Mapa final'!$L$22="Mayor"),CONCATENATE("R",'Mapa final'!$A$22),"")</f>
        <v/>
      </c>
      <c r="AG6" s="275"/>
      <c r="AH6" s="263" t="str">
        <f ca="1">IF(AND('Mapa final'!$H$10="Muy Alta",'Mapa final'!$L$10="Catastrófico"),CONCATENATE("R",'Mapa final'!$A$10),"")</f>
        <v/>
      </c>
      <c r="AI6" s="264"/>
      <c r="AJ6" s="264" t="str">
        <f ca="1">IF(AND('Mapa final'!$H$16="Muy Alta",'Mapa final'!$L$16="Catastrófico"),CONCATENATE("R",'Mapa final'!$A$16),"")</f>
        <v/>
      </c>
      <c r="AK6" s="264"/>
      <c r="AL6" s="264" t="str">
        <f ca="1">IF(AND('Mapa final'!$H$22="Muy Alta",'Mapa final'!$L$22="Catastrófico"),CONCATENATE("R",'Mapa final'!$A$22),"")</f>
        <v/>
      </c>
      <c r="AM6" s="265"/>
      <c r="AO6" s="290" t="s">
        <v>79</v>
      </c>
      <c r="AP6" s="291"/>
      <c r="AQ6" s="291"/>
      <c r="AR6" s="291"/>
      <c r="AS6" s="291"/>
      <c r="AT6" s="292"/>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c r="BY6" s="84"/>
      <c r="BZ6" s="84"/>
      <c r="CA6" s="84"/>
      <c r="CB6" s="84"/>
    </row>
    <row r="7" spans="1:99" ht="15" customHeight="1" x14ac:dyDescent="0.25">
      <c r="A7" s="84"/>
      <c r="B7" s="288"/>
      <c r="C7" s="288"/>
      <c r="D7" s="289"/>
      <c r="E7" s="280"/>
      <c r="F7" s="281"/>
      <c r="G7" s="281"/>
      <c r="H7" s="281"/>
      <c r="I7" s="282"/>
      <c r="J7" s="266"/>
      <c r="K7" s="267"/>
      <c r="L7" s="267"/>
      <c r="M7" s="267"/>
      <c r="N7" s="267"/>
      <c r="O7" s="269"/>
      <c r="P7" s="266"/>
      <c r="Q7" s="267"/>
      <c r="R7" s="267"/>
      <c r="S7" s="267"/>
      <c r="T7" s="267"/>
      <c r="U7" s="269"/>
      <c r="V7" s="266"/>
      <c r="W7" s="267"/>
      <c r="X7" s="267"/>
      <c r="Y7" s="267"/>
      <c r="Z7" s="267"/>
      <c r="AA7" s="269"/>
      <c r="AB7" s="266"/>
      <c r="AC7" s="267"/>
      <c r="AD7" s="267"/>
      <c r="AE7" s="267"/>
      <c r="AF7" s="267"/>
      <c r="AG7" s="269"/>
      <c r="AH7" s="257"/>
      <c r="AI7" s="258"/>
      <c r="AJ7" s="258"/>
      <c r="AK7" s="258"/>
      <c r="AL7" s="258"/>
      <c r="AM7" s="259"/>
      <c r="AN7" s="84"/>
      <c r="AO7" s="293"/>
      <c r="AP7" s="294"/>
      <c r="AQ7" s="294"/>
      <c r="AR7" s="294"/>
      <c r="AS7" s="294"/>
      <c r="AT7" s="295"/>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row>
    <row r="8" spans="1:99" ht="15" customHeight="1" x14ac:dyDescent="0.25">
      <c r="A8" s="84"/>
      <c r="B8" s="288"/>
      <c r="C8" s="288"/>
      <c r="D8" s="289"/>
      <c r="E8" s="280"/>
      <c r="F8" s="281"/>
      <c r="G8" s="281"/>
      <c r="H8" s="281"/>
      <c r="I8" s="282"/>
      <c r="J8" s="266" t="str">
        <f ca="1">IF(AND('Mapa final'!$H$28="Muy Alta",'Mapa final'!$L$28="Leve"),CONCATENATE("R",'Mapa final'!$A$28),"")</f>
        <v/>
      </c>
      <c r="K8" s="267"/>
      <c r="L8" s="268" t="str">
        <f ca="1">IF(AND('Mapa final'!$H$34="Muy Alta",'Mapa final'!$L$34="Leve"),CONCATENATE("R",'Mapa final'!$A$34),"")</f>
        <v/>
      </c>
      <c r="M8" s="268"/>
      <c r="N8" s="268" t="str">
        <f ca="1">IF(AND('Mapa final'!$H$40="Muy Alta",'Mapa final'!$L$40="Leve"),CONCATENATE("R",'Mapa final'!$A$40),"")</f>
        <v/>
      </c>
      <c r="O8" s="269"/>
      <c r="P8" s="266" t="str">
        <f ca="1">IF(AND('Mapa final'!$H$28="Muy Alta",'Mapa final'!$L$28="Menor"),CONCATENATE("R",'Mapa final'!$A$28),"")</f>
        <v/>
      </c>
      <c r="Q8" s="267"/>
      <c r="R8" s="268" t="str">
        <f ca="1">IF(AND('Mapa final'!$H$34="Muy Alta",'Mapa final'!$L$34="Menor"),CONCATENATE("R",'Mapa final'!$A$34),"")</f>
        <v/>
      </c>
      <c r="S8" s="268"/>
      <c r="T8" s="268" t="str">
        <f ca="1">IF(AND('Mapa final'!$H$40="Muy Alta",'Mapa final'!$L$40="Menor"),CONCATENATE("R",'Mapa final'!$A$40),"")</f>
        <v/>
      </c>
      <c r="U8" s="269"/>
      <c r="V8" s="266" t="str">
        <f ca="1">IF(AND('Mapa final'!$H$28="Muy Alta",'Mapa final'!$L$28="Moderado"),CONCATENATE("R",'Mapa final'!$A$28),"")</f>
        <v/>
      </c>
      <c r="W8" s="267"/>
      <c r="X8" s="268" t="str">
        <f ca="1">IF(AND('Mapa final'!$H$34="Muy Alta",'Mapa final'!$L$34="Moderado"),CONCATENATE("R",'Mapa final'!$A$34),"")</f>
        <v/>
      </c>
      <c r="Y8" s="268"/>
      <c r="Z8" s="268" t="str">
        <f ca="1">IF(AND('Mapa final'!$H$40="Muy Alta",'Mapa final'!$L$40="Moderado"),CONCATENATE("R",'Mapa final'!$A$40),"")</f>
        <v/>
      </c>
      <c r="AA8" s="269"/>
      <c r="AB8" s="266" t="str">
        <f ca="1">IF(AND('Mapa final'!$H$28="Muy Alta",'Mapa final'!$L$28="Mayor"),CONCATENATE("R",'Mapa final'!$A$28),"")</f>
        <v/>
      </c>
      <c r="AC8" s="267"/>
      <c r="AD8" s="268" t="str">
        <f ca="1">IF(AND('Mapa final'!$H$34="Muy Alta",'Mapa final'!$L$34="Mayor"),CONCATENATE("R",'Mapa final'!$A$34),"")</f>
        <v/>
      </c>
      <c r="AE8" s="268"/>
      <c r="AF8" s="268" t="str">
        <f ca="1">IF(AND('Mapa final'!$H$40="Muy Alta",'Mapa final'!$L$40="Mayor"),CONCATENATE("R",'Mapa final'!$A$40),"")</f>
        <v/>
      </c>
      <c r="AG8" s="269"/>
      <c r="AH8" s="257" t="str">
        <f ca="1">IF(AND('Mapa final'!$H$28="Muy Alta",'Mapa final'!$L$28="Catastrófico"),CONCATENATE("R",'Mapa final'!$A$28),"")</f>
        <v/>
      </c>
      <c r="AI8" s="258"/>
      <c r="AJ8" s="258" t="str">
        <f ca="1">IF(AND('Mapa final'!$H$34="Muy Alta",'Mapa final'!$L$34="Catastrófico"),CONCATENATE("R",'Mapa final'!$A$34),"")</f>
        <v/>
      </c>
      <c r="AK8" s="258"/>
      <c r="AL8" s="258" t="str">
        <f ca="1">IF(AND('Mapa final'!$H$40="Muy Alta",'Mapa final'!$L$40="Catastrófico"),CONCATENATE("R",'Mapa final'!$A$40),"")</f>
        <v/>
      </c>
      <c r="AM8" s="259"/>
      <c r="AN8" s="84"/>
      <c r="AO8" s="293"/>
      <c r="AP8" s="294"/>
      <c r="AQ8" s="294"/>
      <c r="AR8" s="294"/>
      <c r="AS8" s="294"/>
      <c r="AT8" s="295"/>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c r="BY8" s="84"/>
      <c r="BZ8" s="84"/>
      <c r="CA8" s="84"/>
      <c r="CB8" s="84"/>
    </row>
    <row r="9" spans="1:99" ht="15" customHeight="1" x14ac:dyDescent="0.25">
      <c r="A9" s="84"/>
      <c r="B9" s="288"/>
      <c r="C9" s="288"/>
      <c r="D9" s="289"/>
      <c r="E9" s="280"/>
      <c r="F9" s="281"/>
      <c r="G9" s="281"/>
      <c r="H9" s="281"/>
      <c r="I9" s="282"/>
      <c r="J9" s="266"/>
      <c r="K9" s="267"/>
      <c r="L9" s="268"/>
      <c r="M9" s="268"/>
      <c r="N9" s="268"/>
      <c r="O9" s="269"/>
      <c r="P9" s="266"/>
      <c r="Q9" s="267"/>
      <c r="R9" s="268"/>
      <c r="S9" s="268"/>
      <c r="T9" s="268"/>
      <c r="U9" s="269"/>
      <c r="V9" s="266"/>
      <c r="W9" s="267"/>
      <c r="X9" s="268"/>
      <c r="Y9" s="268"/>
      <c r="Z9" s="268"/>
      <c r="AA9" s="269"/>
      <c r="AB9" s="266"/>
      <c r="AC9" s="267"/>
      <c r="AD9" s="268"/>
      <c r="AE9" s="268"/>
      <c r="AF9" s="268"/>
      <c r="AG9" s="269"/>
      <c r="AH9" s="257"/>
      <c r="AI9" s="258"/>
      <c r="AJ9" s="258"/>
      <c r="AK9" s="258"/>
      <c r="AL9" s="258"/>
      <c r="AM9" s="259"/>
      <c r="AN9" s="84"/>
      <c r="AO9" s="293"/>
      <c r="AP9" s="294"/>
      <c r="AQ9" s="294"/>
      <c r="AR9" s="294"/>
      <c r="AS9" s="294"/>
      <c r="AT9" s="295"/>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row>
    <row r="10" spans="1:99" ht="15" customHeight="1" x14ac:dyDescent="0.25">
      <c r="A10" s="84"/>
      <c r="B10" s="288"/>
      <c r="C10" s="288"/>
      <c r="D10" s="289"/>
      <c r="E10" s="280"/>
      <c r="F10" s="281"/>
      <c r="G10" s="281"/>
      <c r="H10" s="281"/>
      <c r="I10" s="282"/>
      <c r="J10" s="266" t="str">
        <f ca="1">IF(AND('Mapa final'!$H$46="Muy Alta",'Mapa final'!$L$46="Leve"),CONCATENATE("R",'Mapa final'!$A$46),"")</f>
        <v/>
      </c>
      <c r="K10" s="267"/>
      <c r="L10" s="268" t="str">
        <f ca="1">IF(AND('Mapa final'!$H$52="Muy Alta",'Mapa final'!$L$52="Leve"),CONCATENATE("R",'Mapa final'!$A$52),"")</f>
        <v/>
      </c>
      <c r="M10" s="268"/>
      <c r="N10" s="268" t="str">
        <f ca="1">IF(AND('Mapa final'!$H$58="Muy Alta",'Mapa final'!$L$58="Leve"),CONCATENATE("R",'Mapa final'!$A$58),"")</f>
        <v/>
      </c>
      <c r="O10" s="269"/>
      <c r="P10" s="266" t="str">
        <f ca="1">IF(AND('Mapa final'!$H$46="Muy Alta",'Mapa final'!$L$46="Menor"),CONCATENATE("R",'Mapa final'!$A$46),"")</f>
        <v/>
      </c>
      <c r="Q10" s="267"/>
      <c r="R10" s="268" t="str">
        <f ca="1">IF(AND('Mapa final'!$H$52="Muy Alta",'Mapa final'!$L$52="Menor"),CONCATENATE("R",'Mapa final'!$A$52),"")</f>
        <v/>
      </c>
      <c r="S10" s="268"/>
      <c r="T10" s="268" t="str">
        <f ca="1">IF(AND('Mapa final'!$H$58="Muy Alta",'Mapa final'!$L$58="Menor"),CONCATENATE("R",'Mapa final'!$A$58),"")</f>
        <v/>
      </c>
      <c r="U10" s="269"/>
      <c r="V10" s="266" t="str">
        <f ca="1">IF(AND('Mapa final'!$H$46="Muy Alta",'Mapa final'!$L$46="Moderado"),CONCATENATE("R",'Mapa final'!$A$46),"")</f>
        <v/>
      </c>
      <c r="W10" s="267"/>
      <c r="X10" s="268" t="str">
        <f ca="1">IF(AND('Mapa final'!$H$52="Muy Alta",'Mapa final'!$L$52="Moderado"),CONCATENATE("R",'Mapa final'!$A$52),"")</f>
        <v/>
      </c>
      <c r="Y10" s="268"/>
      <c r="Z10" s="268" t="str">
        <f ca="1">IF(AND('Mapa final'!$H$58="Muy Alta",'Mapa final'!$L$58="Moderado"),CONCATENATE("R",'Mapa final'!$A$58),"")</f>
        <v/>
      </c>
      <c r="AA10" s="269"/>
      <c r="AB10" s="266" t="str">
        <f ca="1">IF(AND('Mapa final'!$H$46="Muy Alta",'Mapa final'!$L$46="Mayor"),CONCATENATE("R",'Mapa final'!$A$46),"")</f>
        <v/>
      </c>
      <c r="AC10" s="267"/>
      <c r="AD10" s="268" t="str">
        <f ca="1">IF(AND('Mapa final'!$H$52="Muy Alta",'Mapa final'!$L$52="Mayor"),CONCATENATE("R",'Mapa final'!$A$52),"")</f>
        <v/>
      </c>
      <c r="AE10" s="268"/>
      <c r="AF10" s="268" t="str">
        <f ca="1">IF(AND('Mapa final'!$H$58="Muy Alta",'Mapa final'!$L$58="Mayor"),CONCATENATE("R",'Mapa final'!$A$58),"")</f>
        <v/>
      </c>
      <c r="AG10" s="269"/>
      <c r="AH10" s="257" t="str">
        <f ca="1">IF(AND('Mapa final'!$H$46="Muy Alta",'Mapa final'!$L$46="Catastrófico"),CONCATENATE("R",'Mapa final'!$A$46),"")</f>
        <v/>
      </c>
      <c r="AI10" s="258"/>
      <c r="AJ10" s="258" t="str">
        <f ca="1">IF(AND('Mapa final'!$H$52="Muy Alta",'Mapa final'!$L$52="Catastrófico"),CONCATENATE("R",'Mapa final'!$A$52),"")</f>
        <v/>
      </c>
      <c r="AK10" s="258"/>
      <c r="AL10" s="258" t="str">
        <f ca="1">IF(AND('Mapa final'!$H$58="Muy Alta",'Mapa final'!$L$58="Catastrófico"),CONCATENATE("R",'Mapa final'!$A$58),"")</f>
        <v/>
      </c>
      <c r="AM10" s="259"/>
      <c r="AN10" s="84"/>
      <c r="AO10" s="293"/>
      <c r="AP10" s="294"/>
      <c r="AQ10" s="294"/>
      <c r="AR10" s="294"/>
      <c r="AS10" s="294"/>
      <c r="AT10" s="295"/>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row>
    <row r="11" spans="1:99" ht="15" customHeight="1" x14ac:dyDescent="0.25">
      <c r="A11" s="84"/>
      <c r="B11" s="288"/>
      <c r="C11" s="288"/>
      <c r="D11" s="289"/>
      <c r="E11" s="280"/>
      <c r="F11" s="281"/>
      <c r="G11" s="281"/>
      <c r="H11" s="281"/>
      <c r="I11" s="282"/>
      <c r="J11" s="266"/>
      <c r="K11" s="267"/>
      <c r="L11" s="268"/>
      <c r="M11" s="268"/>
      <c r="N11" s="268"/>
      <c r="O11" s="269"/>
      <c r="P11" s="266"/>
      <c r="Q11" s="267"/>
      <c r="R11" s="268"/>
      <c r="S11" s="268"/>
      <c r="T11" s="268"/>
      <c r="U11" s="269"/>
      <c r="V11" s="266"/>
      <c r="W11" s="267"/>
      <c r="X11" s="268"/>
      <c r="Y11" s="268"/>
      <c r="Z11" s="268"/>
      <c r="AA11" s="269"/>
      <c r="AB11" s="266"/>
      <c r="AC11" s="267"/>
      <c r="AD11" s="268"/>
      <c r="AE11" s="268"/>
      <c r="AF11" s="268"/>
      <c r="AG11" s="269"/>
      <c r="AH11" s="257"/>
      <c r="AI11" s="258"/>
      <c r="AJ11" s="258"/>
      <c r="AK11" s="258"/>
      <c r="AL11" s="258"/>
      <c r="AM11" s="259"/>
      <c r="AN11" s="84"/>
      <c r="AO11" s="293"/>
      <c r="AP11" s="294"/>
      <c r="AQ11" s="294"/>
      <c r="AR11" s="294"/>
      <c r="AS11" s="294"/>
      <c r="AT11" s="295"/>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c r="BY11" s="84"/>
      <c r="BZ11" s="84"/>
      <c r="CA11" s="84"/>
      <c r="CB11" s="84"/>
    </row>
    <row r="12" spans="1:99" ht="15" customHeight="1" x14ac:dyDescent="0.25">
      <c r="A12" s="84"/>
      <c r="B12" s="288"/>
      <c r="C12" s="288"/>
      <c r="D12" s="289"/>
      <c r="E12" s="280"/>
      <c r="F12" s="281"/>
      <c r="G12" s="281"/>
      <c r="H12" s="281"/>
      <c r="I12" s="282"/>
      <c r="J12" s="266" t="str">
        <f ca="1">IF(AND('Mapa final'!$H$64="Muy Alta",'Mapa final'!$L$64="Leve"),CONCATENATE("R",'Mapa final'!$A$64),"")</f>
        <v/>
      </c>
      <c r="K12" s="267"/>
      <c r="L12" s="268" t="str">
        <f>IF(AND('Mapa final'!$H$70="Muy Alta",'Mapa final'!$L$70="Leve"),CONCATENATE("R",'Mapa final'!$A$70),"")</f>
        <v/>
      </c>
      <c r="M12" s="268"/>
      <c r="N12" s="268" t="str">
        <f>IF(AND('Mapa final'!$H$76="Muy Alta",'Mapa final'!$L$76="Leve"),CONCATENATE("R",'Mapa final'!$A$76),"")</f>
        <v/>
      </c>
      <c r="O12" s="269"/>
      <c r="P12" s="266" t="str">
        <f ca="1">IF(AND('Mapa final'!$H$64="Muy Alta",'Mapa final'!$L$64="Menor"),CONCATENATE("R",'Mapa final'!$A$64),"")</f>
        <v/>
      </c>
      <c r="Q12" s="267"/>
      <c r="R12" s="268" t="str">
        <f>IF(AND('Mapa final'!$H$70="Muy Alta",'Mapa final'!$L$70="Menor"),CONCATENATE("R",'Mapa final'!$A$70),"")</f>
        <v/>
      </c>
      <c r="S12" s="268"/>
      <c r="T12" s="268" t="str">
        <f>IF(AND('Mapa final'!$H$76="Muy Alta",'Mapa final'!$L$76="Menor"),CONCATENATE("R",'Mapa final'!$A$76),"")</f>
        <v/>
      </c>
      <c r="U12" s="269"/>
      <c r="V12" s="266" t="str">
        <f ca="1">IF(AND('Mapa final'!$H$64="Muy Alta",'Mapa final'!$L$64="Moderado"),CONCATENATE("R",'Mapa final'!$A$64),"")</f>
        <v/>
      </c>
      <c r="W12" s="267"/>
      <c r="X12" s="268" t="str">
        <f>IF(AND('Mapa final'!$H$70="Muy Alta",'Mapa final'!$L$70="Moderado"),CONCATENATE("R",'Mapa final'!$A$70),"")</f>
        <v/>
      </c>
      <c r="Y12" s="268"/>
      <c r="Z12" s="268" t="str">
        <f>IF(AND('Mapa final'!$H$76="Muy Alta",'Mapa final'!$L$76="Moderado"),CONCATENATE("R",'Mapa final'!$A$76),"")</f>
        <v/>
      </c>
      <c r="AA12" s="269"/>
      <c r="AB12" s="266" t="str">
        <f ca="1">IF(AND('Mapa final'!$H$64="Muy Alta",'Mapa final'!$L$64="Mayor"),CONCATENATE("R",'Mapa final'!$A$64),"")</f>
        <v/>
      </c>
      <c r="AC12" s="267"/>
      <c r="AD12" s="268" t="str">
        <f>IF(AND('Mapa final'!$H$70="Muy Alta",'Mapa final'!$L$70="Mayor"),CONCATENATE("R",'Mapa final'!$A$70),"")</f>
        <v/>
      </c>
      <c r="AE12" s="268"/>
      <c r="AF12" s="268" t="str">
        <f>IF(AND('Mapa final'!$H$76="Muy Alta",'Mapa final'!$L$76="Mayor"),CONCATENATE("R",'Mapa final'!$A$76),"")</f>
        <v/>
      </c>
      <c r="AG12" s="269"/>
      <c r="AH12" s="257" t="str">
        <f ca="1">IF(AND('Mapa final'!$H$64="Muy Alta",'Mapa final'!$L$64="Catastrófico"),CONCATENATE("R",'Mapa final'!$A$64),"")</f>
        <v/>
      </c>
      <c r="AI12" s="258"/>
      <c r="AJ12" s="258" t="str">
        <f>IF(AND('Mapa final'!$H$70="Muy Alta",'Mapa final'!$L$70="Catastrófico"),CONCATENATE("R",'Mapa final'!$A$70),"")</f>
        <v/>
      </c>
      <c r="AK12" s="258"/>
      <c r="AL12" s="258" t="str">
        <f>IF(AND('Mapa final'!$H$76="Muy Alta",'Mapa final'!$L$76="Catastrófico"),CONCATENATE("R",'Mapa final'!$A$76),"")</f>
        <v/>
      </c>
      <c r="AM12" s="259"/>
      <c r="AN12" s="84"/>
      <c r="AO12" s="293"/>
      <c r="AP12" s="294"/>
      <c r="AQ12" s="294"/>
      <c r="AR12" s="294"/>
      <c r="AS12" s="294"/>
      <c r="AT12" s="295"/>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row>
    <row r="13" spans="1:99" ht="15.75" customHeight="1" thickBot="1" x14ac:dyDescent="0.3">
      <c r="A13" s="84"/>
      <c r="B13" s="288"/>
      <c r="C13" s="288"/>
      <c r="D13" s="289"/>
      <c r="E13" s="283"/>
      <c r="F13" s="284"/>
      <c r="G13" s="284"/>
      <c r="H13" s="284"/>
      <c r="I13" s="285"/>
      <c r="J13" s="266"/>
      <c r="K13" s="267"/>
      <c r="L13" s="267"/>
      <c r="M13" s="267"/>
      <c r="N13" s="267"/>
      <c r="O13" s="269"/>
      <c r="P13" s="266"/>
      <c r="Q13" s="267"/>
      <c r="R13" s="267"/>
      <c r="S13" s="267"/>
      <c r="T13" s="267"/>
      <c r="U13" s="269"/>
      <c r="V13" s="266"/>
      <c r="W13" s="267"/>
      <c r="X13" s="267"/>
      <c r="Y13" s="267"/>
      <c r="Z13" s="267"/>
      <c r="AA13" s="269"/>
      <c r="AB13" s="266"/>
      <c r="AC13" s="267"/>
      <c r="AD13" s="267"/>
      <c r="AE13" s="267"/>
      <c r="AF13" s="267"/>
      <c r="AG13" s="269"/>
      <c r="AH13" s="260"/>
      <c r="AI13" s="261"/>
      <c r="AJ13" s="261"/>
      <c r="AK13" s="261"/>
      <c r="AL13" s="261"/>
      <c r="AM13" s="262"/>
      <c r="AN13" s="84"/>
      <c r="AO13" s="296"/>
      <c r="AP13" s="297"/>
      <c r="AQ13" s="297"/>
      <c r="AR13" s="297"/>
      <c r="AS13" s="297"/>
      <c r="AT13" s="298"/>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c r="BY13" s="84"/>
      <c r="BZ13" s="84"/>
      <c r="CA13" s="84"/>
      <c r="CB13" s="84"/>
    </row>
    <row r="14" spans="1:99" ht="15" customHeight="1" x14ac:dyDescent="0.25">
      <c r="A14" s="84"/>
      <c r="B14" s="288"/>
      <c r="C14" s="288"/>
      <c r="D14" s="289"/>
      <c r="E14" s="277" t="s">
        <v>115</v>
      </c>
      <c r="F14" s="278"/>
      <c r="G14" s="278"/>
      <c r="H14" s="278"/>
      <c r="I14" s="278"/>
      <c r="J14" s="254" t="str">
        <f ca="1">IF(AND('Mapa final'!$H$10="Alta",'Mapa final'!$L$10="Leve"),CONCATENATE("R",'Mapa final'!$A$10),"")</f>
        <v/>
      </c>
      <c r="K14" s="255"/>
      <c r="L14" s="255" t="str">
        <f ca="1">IF(AND('Mapa final'!$H$16="Alta",'Mapa final'!$L$16="Leve"),CONCATENATE("R",'Mapa final'!$A$16),"")</f>
        <v/>
      </c>
      <c r="M14" s="255"/>
      <c r="N14" s="255" t="str">
        <f ca="1">IF(AND('Mapa final'!$H$22="Alta",'Mapa final'!$L$22="Leve"),CONCATENATE("R",'Mapa final'!$A$22),"")</f>
        <v/>
      </c>
      <c r="O14" s="256"/>
      <c r="P14" s="254" t="str">
        <f ca="1">IF(AND('Mapa final'!$H$10="Alta",'Mapa final'!$L$10="Menor"),CONCATENATE("R",'Mapa final'!$A$10),"")</f>
        <v/>
      </c>
      <c r="Q14" s="255"/>
      <c r="R14" s="255" t="str">
        <f ca="1">IF(AND('Mapa final'!$H$16="Alta",'Mapa final'!$L$16="Menor"),CONCATENATE("R",'Mapa final'!$A$16),"")</f>
        <v/>
      </c>
      <c r="S14" s="255"/>
      <c r="T14" s="255" t="str">
        <f ca="1">IF(AND('Mapa final'!$H$22="Alta",'Mapa final'!$L$22="Menor"),CONCATENATE("R",'Mapa final'!$A$22),"")</f>
        <v/>
      </c>
      <c r="U14" s="256"/>
      <c r="V14" s="273" t="str">
        <f ca="1">IF(AND('Mapa final'!$H$10="Alta",'Mapa final'!$L$10="Moderado"),CONCATENATE("R",'Mapa final'!$A$10),"")</f>
        <v/>
      </c>
      <c r="W14" s="274"/>
      <c r="X14" s="274" t="str">
        <f ca="1">IF(AND('Mapa final'!$H$16="Alta",'Mapa final'!$L$16="Moderado"),CONCATENATE("R",'Mapa final'!$A$16),"")</f>
        <v/>
      </c>
      <c r="Y14" s="274"/>
      <c r="Z14" s="274" t="str">
        <f ca="1">IF(AND('Mapa final'!$H$22="Alta",'Mapa final'!$L$22="Moderado"),CONCATENATE("R",'Mapa final'!$A$22),"")</f>
        <v/>
      </c>
      <c r="AA14" s="275"/>
      <c r="AB14" s="273" t="str">
        <f ca="1">IF(AND('Mapa final'!$H$10="Alta",'Mapa final'!$L$10="Mayor"),CONCATENATE("R",'Mapa final'!$A$10),"")</f>
        <v/>
      </c>
      <c r="AC14" s="274"/>
      <c r="AD14" s="274" t="str">
        <f ca="1">IF(AND('Mapa final'!$H$16="Alta",'Mapa final'!$L$16="Mayor"),CONCATENATE("R",'Mapa final'!$A$16),"")</f>
        <v/>
      </c>
      <c r="AE14" s="274"/>
      <c r="AF14" s="274" t="str">
        <f ca="1">IF(AND('Mapa final'!$H$22="Alta",'Mapa final'!$L$22="Mayor"),CONCATENATE("R",'Mapa final'!$A$22),"")</f>
        <v/>
      </c>
      <c r="AG14" s="275"/>
      <c r="AH14" s="263" t="str">
        <f ca="1">IF(AND('Mapa final'!$H$10="Alta",'Mapa final'!$L$10="Catastrófico"),CONCATENATE("R",'Mapa final'!$A$10),"")</f>
        <v/>
      </c>
      <c r="AI14" s="264"/>
      <c r="AJ14" s="264" t="str">
        <f ca="1">IF(AND('Mapa final'!$H$16="Alta",'Mapa final'!$L$16="Catastrófico"),CONCATENATE("R",'Mapa final'!$A$16),"")</f>
        <v/>
      </c>
      <c r="AK14" s="264"/>
      <c r="AL14" s="264" t="str">
        <f ca="1">IF(AND('Mapa final'!$H$22="Alta",'Mapa final'!$L$22="Catastrófico"),CONCATENATE("R",'Mapa final'!$A$22),"")</f>
        <v/>
      </c>
      <c r="AM14" s="265"/>
      <c r="AN14" s="84"/>
      <c r="AO14" s="299" t="s">
        <v>80</v>
      </c>
      <c r="AP14" s="300"/>
      <c r="AQ14" s="300"/>
      <c r="AR14" s="300"/>
      <c r="AS14" s="300"/>
      <c r="AT14" s="301"/>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c r="BY14" s="84"/>
      <c r="BZ14" s="84"/>
      <c r="CA14" s="84"/>
      <c r="CB14" s="84"/>
    </row>
    <row r="15" spans="1:99" ht="15" customHeight="1" x14ac:dyDescent="0.25">
      <c r="A15" s="84"/>
      <c r="B15" s="288"/>
      <c r="C15" s="288"/>
      <c r="D15" s="289"/>
      <c r="E15" s="280"/>
      <c r="F15" s="281"/>
      <c r="G15" s="281"/>
      <c r="H15" s="281"/>
      <c r="I15" s="286"/>
      <c r="J15" s="248"/>
      <c r="K15" s="249"/>
      <c r="L15" s="249"/>
      <c r="M15" s="249"/>
      <c r="N15" s="249"/>
      <c r="O15" s="250"/>
      <c r="P15" s="248"/>
      <c r="Q15" s="249"/>
      <c r="R15" s="249"/>
      <c r="S15" s="249"/>
      <c r="T15" s="249"/>
      <c r="U15" s="250"/>
      <c r="V15" s="266"/>
      <c r="W15" s="267"/>
      <c r="X15" s="267"/>
      <c r="Y15" s="267"/>
      <c r="Z15" s="267"/>
      <c r="AA15" s="269"/>
      <c r="AB15" s="266"/>
      <c r="AC15" s="267"/>
      <c r="AD15" s="267"/>
      <c r="AE15" s="267"/>
      <c r="AF15" s="267"/>
      <c r="AG15" s="269"/>
      <c r="AH15" s="257"/>
      <c r="AI15" s="258"/>
      <c r="AJ15" s="258"/>
      <c r="AK15" s="258"/>
      <c r="AL15" s="258"/>
      <c r="AM15" s="259"/>
      <c r="AN15" s="84"/>
      <c r="AO15" s="302"/>
      <c r="AP15" s="303"/>
      <c r="AQ15" s="303"/>
      <c r="AR15" s="303"/>
      <c r="AS15" s="303"/>
      <c r="AT15" s="304"/>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c r="BY15" s="84"/>
      <c r="BZ15" s="84"/>
      <c r="CA15" s="84"/>
      <c r="CB15" s="84"/>
    </row>
    <row r="16" spans="1:99" ht="15" customHeight="1" x14ac:dyDescent="0.25">
      <c r="A16" s="84"/>
      <c r="B16" s="288"/>
      <c r="C16" s="288"/>
      <c r="D16" s="289"/>
      <c r="E16" s="280"/>
      <c r="F16" s="281"/>
      <c r="G16" s="281"/>
      <c r="H16" s="281"/>
      <c r="I16" s="286"/>
      <c r="J16" s="248" t="str">
        <f ca="1">IF(AND('Mapa final'!$H$28="Alta",'Mapa final'!$L$28="Leve"),CONCATENATE("R",'Mapa final'!$A$28),"")</f>
        <v/>
      </c>
      <c r="K16" s="249"/>
      <c r="L16" s="249" t="str">
        <f ca="1">IF(AND('Mapa final'!$H$34="Alta",'Mapa final'!$L$34="Leve"),CONCATENATE("R",'Mapa final'!$A$34),"")</f>
        <v/>
      </c>
      <c r="M16" s="249"/>
      <c r="N16" s="249" t="str">
        <f ca="1">IF(AND('Mapa final'!$H$40="Alta",'Mapa final'!$L$40="Leve"),CONCATENATE("R",'Mapa final'!$A$40),"")</f>
        <v/>
      </c>
      <c r="O16" s="250"/>
      <c r="P16" s="248" t="str">
        <f ca="1">IF(AND('Mapa final'!$H$28="Alta",'Mapa final'!$L$28="Menor"),CONCATENATE("R",'Mapa final'!$A$28),"")</f>
        <v/>
      </c>
      <c r="Q16" s="249"/>
      <c r="R16" s="249" t="str">
        <f ca="1">IF(AND('Mapa final'!$H$34="Alta",'Mapa final'!$L$34="Menor"),CONCATENATE("R",'Mapa final'!$A$34),"")</f>
        <v/>
      </c>
      <c r="S16" s="249"/>
      <c r="T16" s="249" t="str">
        <f ca="1">IF(AND('Mapa final'!$H$40="Alta",'Mapa final'!$L$40="Menor"),CONCATENATE("R",'Mapa final'!$A$40),"")</f>
        <v/>
      </c>
      <c r="U16" s="250"/>
      <c r="V16" s="266" t="str">
        <f ca="1">IF(AND('Mapa final'!$H$28="Alta",'Mapa final'!$L$28="Moderado"),CONCATENATE("R",'Mapa final'!$A$28),"")</f>
        <v/>
      </c>
      <c r="W16" s="267"/>
      <c r="X16" s="268" t="str">
        <f ca="1">IF(AND('Mapa final'!$H$34="Alta",'Mapa final'!$L$34="Moderado"),CONCATENATE("R",'Mapa final'!$A$34),"")</f>
        <v/>
      </c>
      <c r="Y16" s="268"/>
      <c r="Z16" s="268" t="str">
        <f ca="1">IF(AND('Mapa final'!$H$40="Alta",'Mapa final'!$L$40="Moderado"),CONCATENATE("R",'Mapa final'!$A$40),"")</f>
        <v/>
      </c>
      <c r="AA16" s="269"/>
      <c r="AB16" s="266" t="str">
        <f ca="1">IF(AND('Mapa final'!$H$28="Alta",'Mapa final'!$L$28="Mayor"),CONCATENATE("R",'Mapa final'!$A$28),"")</f>
        <v/>
      </c>
      <c r="AC16" s="267"/>
      <c r="AD16" s="268" t="str">
        <f ca="1">IF(AND('Mapa final'!$H$34="Alta",'Mapa final'!$L$34="Mayor"),CONCATENATE("R",'Mapa final'!$A$34),"")</f>
        <v/>
      </c>
      <c r="AE16" s="268"/>
      <c r="AF16" s="268" t="str">
        <f ca="1">IF(AND('Mapa final'!$H$40="Alta",'Mapa final'!$L$40="Mayor"),CONCATENATE("R",'Mapa final'!$A$40),"")</f>
        <v/>
      </c>
      <c r="AG16" s="269"/>
      <c r="AH16" s="257" t="str">
        <f ca="1">IF(AND('Mapa final'!$H$28="Alta",'Mapa final'!$L$28="Catastrófico"),CONCATENATE("R",'Mapa final'!$A$28),"")</f>
        <v/>
      </c>
      <c r="AI16" s="258"/>
      <c r="AJ16" s="258" t="str">
        <f ca="1">IF(AND('Mapa final'!$H$34="Alta",'Mapa final'!$L$34="Catastrófico"),CONCATENATE("R",'Mapa final'!$A$34),"")</f>
        <v/>
      </c>
      <c r="AK16" s="258"/>
      <c r="AL16" s="258" t="str">
        <f ca="1">IF(AND('Mapa final'!$H$40="Alta",'Mapa final'!$L$40="Catastrófico"),CONCATENATE("R",'Mapa final'!$A$40),"")</f>
        <v/>
      </c>
      <c r="AM16" s="259"/>
      <c r="AN16" s="84"/>
      <c r="AO16" s="302"/>
      <c r="AP16" s="303"/>
      <c r="AQ16" s="303"/>
      <c r="AR16" s="303"/>
      <c r="AS16" s="303"/>
      <c r="AT16" s="304"/>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c r="BY16" s="84"/>
      <c r="BZ16" s="84"/>
      <c r="CA16" s="84"/>
      <c r="CB16" s="84"/>
    </row>
    <row r="17" spans="1:80" ht="15" customHeight="1" x14ac:dyDescent="0.25">
      <c r="A17" s="84"/>
      <c r="B17" s="288"/>
      <c r="C17" s="288"/>
      <c r="D17" s="289"/>
      <c r="E17" s="280"/>
      <c r="F17" s="281"/>
      <c r="G17" s="281"/>
      <c r="H17" s="281"/>
      <c r="I17" s="286"/>
      <c r="J17" s="248"/>
      <c r="K17" s="249"/>
      <c r="L17" s="249"/>
      <c r="M17" s="249"/>
      <c r="N17" s="249"/>
      <c r="O17" s="250"/>
      <c r="P17" s="248"/>
      <c r="Q17" s="249"/>
      <c r="R17" s="249"/>
      <c r="S17" s="249"/>
      <c r="T17" s="249"/>
      <c r="U17" s="250"/>
      <c r="V17" s="266"/>
      <c r="W17" s="267"/>
      <c r="X17" s="268"/>
      <c r="Y17" s="268"/>
      <c r="Z17" s="268"/>
      <c r="AA17" s="269"/>
      <c r="AB17" s="266"/>
      <c r="AC17" s="267"/>
      <c r="AD17" s="268"/>
      <c r="AE17" s="268"/>
      <c r="AF17" s="268"/>
      <c r="AG17" s="269"/>
      <c r="AH17" s="257"/>
      <c r="AI17" s="258"/>
      <c r="AJ17" s="258"/>
      <c r="AK17" s="258"/>
      <c r="AL17" s="258"/>
      <c r="AM17" s="259"/>
      <c r="AN17" s="84"/>
      <c r="AO17" s="302"/>
      <c r="AP17" s="303"/>
      <c r="AQ17" s="303"/>
      <c r="AR17" s="303"/>
      <c r="AS17" s="303"/>
      <c r="AT17" s="304"/>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c r="BY17" s="84"/>
      <c r="BZ17" s="84"/>
      <c r="CA17" s="84"/>
      <c r="CB17" s="84"/>
    </row>
    <row r="18" spans="1:80" ht="15" customHeight="1" x14ac:dyDescent="0.25">
      <c r="A18" s="84"/>
      <c r="B18" s="288"/>
      <c r="C18" s="288"/>
      <c r="D18" s="289"/>
      <c r="E18" s="280"/>
      <c r="F18" s="281"/>
      <c r="G18" s="281"/>
      <c r="H18" s="281"/>
      <c r="I18" s="286"/>
      <c r="J18" s="248" t="str">
        <f ca="1">IF(AND('Mapa final'!$H$46="Alta",'Mapa final'!$L$46="Leve"),CONCATENATE("R",'Mapa final'!$A$46),"")</f>
        <v/>
      </c>
      <c r="K18" s="249"/>
      <c r="L18" s="249" t="str">
        <f ca="1">IF(AND('Mapa final'!$H$52="Alta",'Mapa final'!$L$52="Leve"),CONCATENATE("R",'Mapa final'!$A$52),"")</f>
        <v/>
      </c>
      <c r="M18" s="249"/>
      <c r="N18" s="249" t="str">
        <f ca="1">IF(AND('Mapa final'!$H$58="Alta",'Mapa final'!$L$58="Leve"),CONCATENATE("R",'Mapa final'!$A$58),"")</f>
        <v/>
      </c>
      <c r="O18" s="250"/>
      <c r="P18" s="248" t="str">
        <f ca="1">IF(AND('Mapa final'!$H$46="Alta",'Mapa final'!$L$46="Menor"),CONCATENATE("R",'Mapa final'!$A$46),"")</f>
        <v/>
      </c>
      <c r="Q18" s="249"/>
      <c r="R18" s="249" t="str">
        <f ca="1">IF(AND('Mapa final'!$H$52="Alta",'Mapa final'!$L$52="Menor"),CONCATENATE("R",'Mapa final'!$A$52),"")</f>
        <v/>
      </c>
      <c r="S18" s="249"/>
      <c r="T18" s="249" t="str">
        <f ca="1">IF(AND('Mapa final'!$H$58="Alta",'Mapa final'!$L$58="Menor"),CONCATENATE("R",'Mapa final'!$A$58),"")</f>
        <v/>
      </c>
      <c r="U18" s="250"/>
      <c r="V18" s="266" t="str">
        <f ca="1">IF(AND('Mapa final'!$H$46="Alta",'Mapa final'!$L$46="Moderado"),CONCATENATE("R",'Mapa final'!$A$46),"")</f>
        <v/>
      </c>
      <c r="W18" s="267"/>
      <c r="X18" s="268" t="str">
        <f ca="1">IF(AND('Mapa final'!$H$52="Alta",'Mapa final'!$L$52="Moderado"),CONCATENATE("R",'Mapa final'!$A$52),"")</f>
        <v/>
      </c>
      <c r="Y18" s="268"/>
      <c r="Z18" s="268" t="str">
        <f ca="1">IF(AND('Mapa final'!$H$58="Alta",'Mapa final'!$L$58="Moderado"),CONCATENATE("R",'Mapa final'!$A$58),"")</f>
        <v/>
      </c>
      <c r="AA18" s="269"/>
      <c r="AB18" s="266" t="str">
        <f ca="1">IF(AND('Mapa final'!$H$46="Alta",'Mapa final'!$L$46="Mayor"),CONCATENATE("R",'Mapa final'!$A$46),"")</f>
        <v/>
      </c>
      <c r="AC18" s="267"/>
      <c r="AD18" s="268" t="str">
        <f ca="1">IF(AND('Mapa final'!$H$52="Alta",'Mapa final'!$L$52="Mayor"),CONCATENATE("R",'Mapa final'!$A$52),"")</f>
        <v/>
      </c>
      <c r="AE18" s="268"/>
      <c r="AF18" s="268" t="str">
        <f ca="1">IF(AND('Mapa final'!$H$58="Alta",'Mapa final'!$L$58="Mayor"),CONCATENATE("R",'Mapa final'!$A$58),"")</f>
        <v/>
      </c>
      <c r="AG18" s="269"/>
      <c r="AH18" s="257" t="str">
        <f ca="1">IF(AND('Mapa final'!$H$46="Alta",'Mapa final'!$L$46="Catastrófico"),CONCATENATE("R",'Mapa final'!$A$46),"")</f>
        <v/>
      </c>
      <c r="AI18" s="258"/>
      <c r="AJ18" s="258" t="str">
        <f ca="1">IF(AND('Mapa final'!$H$52="Alta",'Mapa final'!$L$52="Catastrófico"),CONCATENATE("R",'Mapa final'!$A$52),"")</f>
        <v/>
      </c>
      <c r="AK18" s="258"/>
      <c r="AL18" s="258" t="str">
        <f ca="1">IF(AND('Mapa final'!$H$58="Alta",'Mapa final'!$L$58="Catastrófico"),CONCATENATE("R",'Mapa final'!$A$58),"")</f>
        <v/>
      </c>
      <c r="AM18" s="259"/>
      <c r="AN18" s="84"/>
      <c r="AO18" s="302"/>
      <c r="AP18" s="303"/>
      <c r="AQ18" s="303"/>
      <c r="AR18" s="303"/>
      <c r="AS18" s="303"/>
      <c r="AT18" s="304"/>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c r="BY18" s="84"/>
      <c r="BZ18" s="84"/>
      <c r="CA18" s="84"/>
      <c r="CB18" s="84"/>
    </row>
    <row r="19" spans="1:80" ht="15" customHeight="1" x14ac:dyDescent="0.25">
      <c r="A19" s="84"/>
      <c r="B19" s="288"/>
      <c r="C19" s="288"/>
      <c r="D19" s="289"/>
      <c r="E19" s="280"/>
      <c r="F19" s="281"/>
      <c r="G19" s="281"/>
      <c r="H19" s="281"/>
      <c r="I19" s="286"/>
      <c r="J19" s="248"/>
      <c r="K19" s="249"/>
      <c r="L19" s="249"/>
      <c r="M19" s="249"/>
      <c r="N19" s="249"/>
      <c r="O19" s="250"/>
      <c r="P19" s="248"/>
      <c r="Q19" s="249"/>
      <c r="R19" s="249"/>
      <c r="S19" s="249"/>
      <c r="T19" s="249"/>
      <c r="U19" s="250"/>
      <c r="V19" s="266"/>
      <c r="W19" s="267"/>
      <c r="X19" s="268"/>
      <c r="Y19" s="268"/>
      <c r="Z19" s="268"/>
      <c r="AA19" s="269"/>
      <c r="AB19" s="266"/>
      <c r="AC19" s="267"/>
      <c r="AD19" s="268"/>
      <c r="AE19" s="268"/>
      <c r="AF19" s="268"/>
      <c r="AG19" s="269"/>
      <c r="AH19" s="257"/>
      <c r="AI19" s="258"/>
      <c r="AJ19" s="258"/>
      <c r="AK19" s="258"/>
      <c r="AL19" s="258"/>
      <c r="AM19" s="259"/>
      <c r="AN19" s="84"/>
      <c r="AO19" s="302"/>
      <c r="AP19" s="303"/>
      <c r="AQ19" s="303"/>
      <c r="AR19" s="303"/>
      <c r="AS19" s="303"/>
      <c r="AT19" s="304"/>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c r="BY19" s="84"/>
      <c r="BZ19" s="84"/>
      <c r="CA19" s="84"/>
      <c r="CB19" s="84"/>
    </row>
    <row r="20" spans="1:80" ht="15" customHeight="1" x14ac:dyDescent="0.25">
      <c r="A20" s="84"/>
      <c r="B20" s="288"/>
      <c r="C20" s="288"/>
      <c r="D20" s="289"/>
      <c r="E20" s="280"/>
      <c r="F20" s="281"/>
      <c r="G20" s="281"/>
      <c r="H20" s="281"/>
      <c r="I20" s="286"/>
      <c r="J20" s="248" t="str">
        <f ca="1">IF(AND('Mapa final'!$H$64="Alta",'Mapa final'!$L$64="Leve"),CONCATENATE("R",'Mapa final'!$A$64),"")</f>
        <v/>
      </c>
      <c r="K20" s="249"/>
      <c r="L20" s="249" t="str">
        <f>IF(AND('Mapa final'!$H$70="Alta",'Mapa final'!$L$70="Leve"),CONCATENATE("R",'Mapa final'!$A$70),"")</f>
        <v/>
      </c>
      <c r="M20" s="249"/>
      <c r="N20" s="249" t="str">
        <f>IF(AND('Mapa final'!$H$76="Alta",'Mapa final'!$L$76="Leve"),CONCATENATE("R",'Mapa final'!$A$76),"")</f>
        <v/>
      </c>
      <c r="O20" s="250"/>
      <c r="P20" s="248" t="str">
        <f ca="1">IF(AND('Mapa final'!$H$64="Alta",'Mapa final'!$L$64="Menor"),CONCATENATE("R",'Mapa final'!$A$64),"")</f>
        <v/>
      </c>
      <c r="Q20" s="249"/>
      <c r="R20" s="249" t="str">
        <f>IF(AND('Mapa final'!$H$70="Alta",'Mapa final'!$L$70="Menor"),CONCATENATE("R",'Mapa final'!$A$70),"")</f>
        <v/>
      </c>
      <c r="S20" s="249"/>
      <c r="T20" s="249" t="str">
        <f>IF(AND('Mapa final'!$H$76="Alta",'Mapa final'!$L$76="Menor"),CONCATENATE("R",'Mapa final'!$A$76),"")</f>
        <v/>
      </c>
      <c r="U20" s="250"/>
      <c r="V20" s="266" t="str">
        <f ca="1">IF(AND('Mapa final'!$H$64="Alta",'Mapa final'!$L$64="Moderado"),CONCATENATE("R",'Mapa final'!$A$64),"")</f>
        <v/>
      </c>
      <c r="W20" s="267"/>
      <c r="X20" s="268" t="str">
        <f>IF(AND('Mapa final'!$H$70="Alta",'Mapa final'!$L$70="Moderado"),CONCATENATE("R",'Mapa final'!$A$70),"")</f>
        <v/>
      </c>
      <c r="Y20" s="268"/>
      <c r="Z20" s="268" t="str">
        <f>IF(AND('Mapa final'!$H$76="Alta",'Mapa final'!$L$76="Moderado"),CONCATENATE("R",'Mapa final'!$A$76),"")</f>
        <v/>
      </c>
      <c r="AA20" s="269"/>
      <c r="AB20" s="266" t="str">
        <f ca="1">IF(AND('Mapa final'!$H$64="Alta",'Mapa final'!$L$64="Mayor"),CONCATENATE("R",'Mapa final'!$A$64),"")</f>
        <v/>
      </c>
      <c r="AC20" s="267"/>
      <c r="AD20" s="268" t="str">
        <f>IF(AND('Mapa final'!$H$70="Alta",'Mapa final'!$L$70="Mayor"),CONCATENATE("R",'Mapa final'!$A$70),"")</f>
        <v/>
      </c>
      <c r="AE20" s="268"/>
      <c r="AF20" s="268" t="str">
        <f>IF(AND('Mapa final'!$H$76="Alta",'Mapa final'!$L$76="Mayor"),CONCATENATE("R",'Mapa final'!$A$76),"")</f>
        <v/>
      </c>
      <c r="AG20" s="269"/>
      <c r="AH20" s="257" t="str">
        <f ca="1">IF(AND('Mapa final'!$H$64="Alta",'Mapa final'!$L$64="Catastrófico"),CONCATENATE("R",'Mapa final'!$A$64),"")</f>
        <v/>
      </c>
      <c r="AI20" s="258"/>
      <c r="AJ20" s="258" t="str">
        <f>IF(AND('Mapa final'!$H$70="Alta",'Mapa final'!$L$70="Catastrófico"),CONCATENATE("R",'Mapa final'!$A$70),"")</f>
        <v/>
      </c>
      <c r="AK20" s="258"/>
      <c r="AL20" s="258" t="str">
        <f>IF(AND('Mapa final'!$H$76="Alta",'Mapa final'!$L$76="Catastrófico"),CONCATENATE("R",'Mapa final'!$A$76),"")</f>
        <v/>
      </c>
      <c r="AM20" s="259"/>
      <c r="AN20" s="84"/>
      <c r="AO20" s="302"/>
      <c r="AP20" s="303"/>
      <c r="AQ20" s="303"/>
      <c r="AR20" s="303"/>
      <c r="AS20" s="303"/>
      <c r="AT20" s="304"/>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c r="BY20" s="84"/>
      <c r="BZ20" s="84"/>
      <c r="CA20" s="84"/>
      <c r="CB20" s="84"/>
    </row>
    <row r="21" spans="1:80" ht="15.75" customHeight="1" thickBot="1" x14ac:dyDescent="0.3">
      <c r="A21" s="84"/>
      <c r="B21" s="288"/>
      <c r="C21" s="288"/>
      <c r="D21" s="289"/>
      <c r="E21" s="283"/>
      <c r="F21" s="284"/>
      <c r="G21" s="284"/>
      <c r="H21" s="284"/>
      <c r="I21" s="284"/>
      <c r="J21" s="251"/>
      <c r="K21" s="252"/>
      <c r="L21" s="252"/>
      <c r="M21" s="252"/>
      <c r="N21" s="252"/>
      <c r="O21" s="253"/>
      <c r="P21" s="251"/>
      <c r="Q21" s="252"/>
      <c r="R21" s="252"/>
      <c r="S21" s="252"/>
      <c r="T21" s="252"/>
      <c r="U21" s="253"/>
      <c r="V21" s="270"/>
      <c r="W21" s="271"/>
      <c r="X21" s="271"/>
      <c r="Y21" s="271"/>
      <c r="Z21" s="271"/>
      <c r="AA21" s="272"/>
      <c r="AB21" s="270"/>
      <c r="AC21" s="271"/>
      <c r="AD21" s="271"/>
      <c r="AE21" s="271"/>
      <c r="AF21" s="271"/>
      <c r="AG21" s="272"/>
      <c r="AH21" s="260"/>
      <c r="AI21" s="261"/>
      <c r="AJ21" s="261"/>
      <c r="AK21" s="261"/>
      <c r="AL21" s="261"/>
      <c r="AM21" s="262"/>
      <c r="AN21" s="84"/>
      <c r="AO21" s="305"/>
      <c r="AP21" s="306"/>
      <c r="AQ21" s="306"/>
      <c r="AR21" s="306"/>
      <c r="AS21" s="306"/>
      <c r="AT21" s="307"/>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c r="BY21" s="84"/>
      <c r="BZ21" s="84"/>
      <c r="CA21" s="84"/>
      <c r="CB21" s="84"/>
    </row>
    <row r="22" spans="1:80" x14ac:dyDescent="0.25">
      <c r="A22" s="84"/>
      <c r="B22" s="288"/>
      <c r="C22" s="288"/>
      <c r="D22" s="289"/>
      <c r="E22" s="277" t="s">
        <v>117</v>
      </c>
      <c r="F22" s="278"/>
      <c r="G22" s="278"/>
      <c r="H22" s="278"/>
      <c r="I22" s="279"/>
      <c r="J22" s="254" t="str">
        <f ca="1">IF(AND('Mapa final'!$H$10="Media",'Mapa final'!$L$10="Leve"),CONCATENATE("R",'Mapa final'!$A$10),"")</f>
        <v/>
      </c>
      <c r="K22" s="255"/>
      <c r="L22" s="255" t="str">
        <f ca="1">IF(AND('Mapa final'!$H$16="Media",'Mapa final'!$L$16="Leve"),CONCATENATE("R",'Mapa final'!$A$16),"")</f>
        <v/>
      </c>
      <c r="M22" s="255"/>
      <c r="N22" s="255" t="str">
        <f ca="1">IF(AND('Mapa final'!$H$22="Media",'Mapa final'!$L$22="Leve"),CONCATENATE("R",'Mapa final'!$A$22),"")</f>
        <v/>
      </c>
      <c r="O22" s="256"/>
      <c r="P22" s="254" t="str">
        <f ca="1">IF(AND('Mapa final'!$H$10="Media",'Mapa final'!$L$10="Menor"),CONCATENATE("R",'Mapa final'!$A$10),"")</f>
        <v/>
      </c>
      <c r="Q22" s="255"/>
      <c r="R22" s="255" t="str">
        <f ca="1">IF(AND('Mapa final'!$H$16="Media",'Mapa final'!$L$16="Menor"),CONCATENATE("R",'Mapa final'!$A$16),"")</f>
        <v/>
      </c>
      <c r="S22" s="255"/>
      <c r="T22" s="255" t="str">
        <f ca="1">IF(AND('Mapa final'!$H$22="Media",'Mapa final'!$L$22="Menor"),CONCATENATE("R",'Mapa final'!$A$22),"")</f>
        <v/>
      </c>
      <c r="U22" s="256"/>
      <c r="V22" s="254" t="str">
        <f ca="1">IF(AND('Mapa final'!$H$10="Media",'Mapa final'!$L$10="Moderado"),CONCATENATE("R",'Mapa final'!$A$10),"")</f>
        <v/>
      </c>
      <c r="W22" s="255"/>
      <c r="X22" s="255" t="str">
        <f ca="1">IF(AND('Mapa final'!$H$16="Media",'Mapa final'!$L$16="Moderado"),CONCATENATE("R",'Mapa final'!$A$16),"")</f>
        <v/>
      </c>
      <c r="Y22" s="255"/>
      <c r="Z22" s="255" t="str">
        <f ca="1">IF(AND('Mapa final'!$H$22="Media",'Mapa final'!$L$22="Moderado"),CONCATENATE("R",'Mapa final'!$A$22),"")</f>
        <v/>
      </c>
      <c r="AA22" s="256"/>
      <c r="AB22" s="273" t="str">
        <f ca="1">IF(AND('Mapa final'!$H$10="Media",'Mapa final'!$L$10="Mayor"),CONCATENATE("R",'Mapa final'!$A$10),"")</f>
        <v/>
      </c>
      <c r="AC22" s="274"/>
      <c r="AD22" s="274" t="str">
        <f ca="1">IF(AND('Mapa final'!$H$16="Media",'Mapa final'!$L$16="Mayor"),CONCATENATE("R",'Mapa final'!$A$16),"")</f>
        <v/>
      </c>
      <c r="AE22" s="274"/>
      <c r="AF22" s="274" t="str">
        <f ca="1">IF(AND('Mapa final'!$H$22="Media",'Mapa final'!$L$22="Mayor"),CONCATENATE("R",'Mapa final'!$A$22),"")</f>
        <v/>
      </c>
      <c r="AG22" s="275"/>
      <c r="AH22" s="263" t="str">
        <f ca="1">IF(AND('Mapa final'!$H$10="Media",'Mapa final'!$L$10="Catastrófico"),CONCATENATE("R",'Mapa final'!$A$10),"")</f>
        <v/>
      </c>
      <c r="AI22" s="264"/>
      <c r="AJ22" s="264" t="str">
        <f ca="1">IF(AND('Mapa final'!$H$16="Media",'Mapa final'!$L$16="Catastrófico"),CONCATENATE("R",'Mapa final'!$A$16),"")</f>
        <v/>
      </c>
      <c r="AK22" s="264"/>
      <c r="AL22" s="264" t="str">
        <f ca="1">IF(AND('Mapa final'!$H$22="Media",'Mapa final'!$L$22="Catastrófico"),CONCATENATE("R",'Mapa final'!$A$22),"")</f>
        <v/>
      </c>
      <c r="AM22" s="265"/>
      <c r="AN22" s="84"/>
      <c r="AO22" s="308" t="s">
        <v>81</v>
      </c>
      <c r="AP22" s="309"/>
      <c r="AQ22" s="309"/>
      <c r="AR22" s="309"/>
      <c r="AS22" s="309"/>
      <c r="AT22" s="310"/>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c r="BY22" s="84"/>
      <c r="BZ22" s="84"/>
      <c r="CA22" s="84"/>
      <c r="CB22" s="84"/>
    </row>
    <row r="23" spans="1:80" x14ac:dyDescent="0.25">
      <c r="A23" s="84"/>
      <c r="B23" s="288"/>
      <c r="C23" s="288"/>
      <c r="D23" s="289"/>
      <c r="E23" s="280"/>
      <c r="F23" s="281"/>
      <c r="G23" s="281"/>
      <c r="H23" s="281"/>
      <c r="I23" s="282"/>
      <c r="J23" s="248"/>
      <c r="K23" s="249"/>
      <c r="L23" s="249"/>
      <c r="M23" s="249"/>
      <c r="N23" s="249"/>
      <c r="O23" s="250"/>
      <c r="P23" s="248"/>
      <c r="Q23" s="249"/>
      <c r="R23" s="249"/>
      <c r="S23" s="249"/>
      <c r="T23" s="249"/>
      <c r="U23" s="250"/>
      <c r="V23" s="248"/>
      <c r="W23" s="249"/>
      <c r="X23" s="249"/>
      <c r="Y23" s="249"/>
      <c r="Z23" s="249"/>
      <c r="AA23" s="250"/>
      <c r="AB23" s="266"/>
      <c r="AC23" s="267"/>
      <c r="AD23" s="267"/>
      <c r="AE23" s="267"/>
      <c r="AF23" s="267"/>
      <c r="AG23" s="269"/>
      <c r="AH23" s="257"/>
      <c r="AI23" s="258"/>
      <c r="AJ23" s="258"/>
      <c r="AK23" s="258"/>
      <c r="AL23" s="258"/>
      <c r="AM23" s="259"/>
      <c r="AN23" s="84"/>
      <c r="AO23" s="311"/>
      <c r="AP23" s="312"/>
      <c r="AQ23" s="312"/>
      <c r="AR23" s="312"/>
      <c r="AS23" s="312"/>
      <c r="AT23" s="313"/>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c r="BY23" s="84"/>
      <c r="BZ23" s="84"/>
      <c r="CA23" s="84"/>
      <c r="CB23" s="84"/>
    </row>
    <row r="24" spans="1:80" x14ac:dyDescent="0.25">
      <c r="A24" s="84"/>
      <c r="B24" s="288"/>
      <c r="C24" s="288"/>
      <c r="D24" s="289"/>
      <c r="E24" s="280"/>
      <c r="F24" s="281"/>
      <c r="G24" s="281"/>
      <c r="H24" s="281"/>
      <c r="I24" s="282"/>
      <c r="J24" s="248" t="str">
        <f ca="1">IF(AND('Mapa final'!$H$28="Media",'Mapa final'!$L$28="Leve"),CONCATENATE("R",'Mapa final'!$A$28),"")</f>
        <v/>
      </c>
      <c r="K24" s="249"/>
      <c r="L24" s="249" t="str">
        <f ca="1">IF(AND('Mapa final'!$H$34="Media",'Mapa final'!$L$34="Leve"),CONCATENATE("R",'Mapa final'!$A$34),"")</f>
        <v/>
      </c>
      <c r="M24" s="249"/>
      <c r="N24" s="249" t="str">
        <f ca="1">IF(AND('Mapa final'!$H$40="Media",'Mapa final'!$L$40="Leve"),CONCATENATE("R",'Mapa final'!$A$40),"")</f>
        <v/>
      </c>
      <c r="O24" s="250"/>
      <c r="P24" s="248" t="str">
        <f ca="1">IF(AND('Mapa final'!$H$28="Media",'Mapa final'!$L$28="Menor"),CONCATENATE("R",'Mapa final'!$A$28),"")</f>
        <v/>
      </c>
      <c r="Q24" s="249"/>
      <c r="R24" s="249" t="str">
        <f ca="1">IF(AND('Mapa final'!$H$34="Media",'Mapa final'!$L$34="Menor"),CONCATENATE("R",'Mapa final'!$A$34),"")</f>
        <v/>
      </c>
      <c r="S24" s="249"/>
      <c r="T24" s="249" t="str">
        <f ca="1">IF(AND('Mapa final'!$H$40="Media",'Mapa final'!$L$40="Menor"),CONCATENATE("R",'Mapa final'!$A$40),"")</f>
        <v/>
      </c>
      <c r="U24" s="250"/>
      <c r="V24" s="248" t="str">
        <f ca="1">IF(AND('Mapa final'!$H$28="Media",'Mapa final'!$L$28="Moderado"),CONCATENATE("R",'Mapa final'!$A$28),"")</f>
        <v/>
      </c>
      <c r="W24" s="249"/>
      <c r="X24" s="249" t="str">
        <f ca="1">IF(AND('Mapa final'!$H$34="Media",'Mapa final'!$L$34="Moderado"),CONCATENATE("R",'Mapa final'!$A$34),"")</f>
        <v/>
      </c>
      <c r="Y24" s="249"/>
      <c r="Z24" s="249" t="str">
        <f ca="1">IF(AND('Mapa final'!$H$40="Media",'Mapa final'!$L$40="Moderado"),CONCATENATE("R",'Mapa final'!$A$40),"")</f>
        <v/>
      </c>
      <c r="AA24" s="250"/>
      <c r="AB24" s="266" t="str">
        <f ca="1">IF(AND('Mapa final'!$H$28="Media",'Mapa final'!$L$28="Mayor"),CONCATENATE("R",'Mapa final'!$A$28),"")</f>
        <v/>
      </c>
      <c r="AC24" s="267"/>
      <c r="AD24" s="268" t="str">
        <f ca="1">IF(AND('Mapa final'!$H$34="Media",'Mapa final'!$L$34="Mayor"),CONCATENATE("R",'Mapa final'!$A$34),"")</f>
        <v/>
      </c>
      <c r="AE24" s="268"/>
      <c r="AF24" s="268" t="str">
        <f ca="1">IF(AND('Mapa final'!$H$40="Media",'Mapa final'!$L$40="Mayor"),CONCATENATE("R",'Mapa final'!$A$40),"")</f>
        <v/>
      </c>
      <c r="AG24" s="269"/>
      <c r="AH24" s="257" t="str">
        <f ca="1">IF(AND('Mapa final'!$H$28="Media",'Mapa final'!$L$28="Catastrófico"),CONCATENATE("R",'Mapa final'!$A$28),"")</f>
        <v/>
      </c>
      <c r="AI24" s="258"/>
      <c r="AJ24" s="258" t="str">
        <f ca="1">IF(AND('Mapa final'!$H$34="Media",'Mapa final'!$L$34="Catastrófico"),CONCATENATE("R",'Mapa final'!$A$34),"")</f>
        <v/>
      </c>
      <c r="AK24" s="258"/>
      <c r="AL24" s="258" t="str">
        <f ca="1">IF(AND('Mapa final'!$H$40="Media",'Mapa final'!$L$40="Catastrófico"),CONCATENATE("R",'Mapa final'!$A$40),"")</f>
        <v/>
      </c>
      <c r="AM24" s="259"/>
      <c r="AN24" s="84"/>
      <c r="AO24" s="311"/>
      <c r="AP24" s="312"/>
      <c r="AQ24" s="312"/>
      <c r="AR24" s="312"/>
      <c r="AS24" s="312"/>
      <c r="AT24" s="313"/>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c r="BY24" s="84"/>
      <c r="BZ24" s="84"/>
      <c r="CA24" s="84"/>
      <c r="CB24" s="84"/>
    </row>
    <row r="25" spans="1:80" x14ac:dyDescent="0.25">
      <c r="A25" s="84"/>
      <c r="B25" s="288"/>
      <c r="C25" s="288"/>
      <c r="D25" s="289"/>
      <c r="E25" s="280"/>
      <c r="F25" s="281"/>
      <c r="G25" s="281"/>
      <c r="H25" s="281"/>
      <c r="I25" s="282"/>
      <c r="J25" s="248"/>
      <c r="K25" s="249"/>
      <c r="L25" s="249"/>
      <c r="M25" s="249"/>
      <c r="N25" s="249"/>
      <c r="O25" s="250"/>
      <c r="P25" s="248"/>
      <c r="Q25" s="249"/>
      <c r="R25" s="249"/>
      <c r="S25" s="249"/>
      <c r="T25" s="249"/>
      <c r="U25" s="250"/>
      <c r="V25" s="248"/>
      <c r="W25" s="249"/>
      <c r="X25" s="249"/>
      <c r="Y25" s="249"/>
      <c r="Z25" s="249"/>
      <c r="AA25" s="250"/>
      <c r="AB25" s="266"/>
      <c r="AC25" s="267"/>
      <c r="AD25" s="268"/>
      <c r="AE25" s="268"/>
      <c r="AF25" s="268"/>
      <c r="AG25" s="269"/>
      <c r="AH25" s="257"/>
      <c r="AI25" s="258"/>
      <c r="AJ25" s="258"/>
      <c r="AK25" s="258"/>
      <c r="AL25" s="258"/>
      <c r="AM25" s="259"/>
      <c r="AN25" s="84"/>
      <c r="AO25" s="311"/>
      <c r="AP25" s="312"/>
      <c r="AQ25" s="312"/>
      <c r="AR25" s="312"/>
      <c r="AS25" s="312"/>
      <c r="AT25" s="313"/>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c r="BY25" s="84"/>
      <c r="BZ25" s="84"/>
      <c r="CA25" s="84"/>
      <c r="CB25" s="84"/>
    </row>
    <row r="26" spans="1:80" x14ac:dyDescent="0.25">
      <c r="A26" s="84"/>
      <c r="B26" s="288"/>
      <c r="C26" s="288"/>
      <c r="D26" s="289"/>
      <c r="E26" s="280"/>
      <c r="F26" s="281"/>
      <c r="G26" s="281"/>
      <c r="H26" s="281"/>
      <c r="I26" s="282"/>
      <c r="J26" s="248" t="str">
        <f ca="1">IF(AND('Mapa final'!$H$46="Media",'Mapa final'!$L$46="Leve"),CONCATENATE("R",'Mapa final'!$A$46),"")</f>
        <v/>
      </c>
      <c r="K26" s="249"/>
      <c r="L26" s="249" t="str">
        <f ca="1">IF(AND('Mapa final'!$H$52="Media",'Mapa final'!$L$52="Leve"),CONCATENATE("R",'Mapa final'!$A$52),"")</f>
        <v/>
      </c>
      <c r="M26" s="249"/>
      <c r="N26" s="249" t="str">
        <f ca="1">IF(AND('Mapa final'!$H$58="Media",'Mapa final'!$L$58="Leve"),CONCATENATE("R",'Mapa final'!$A$58),"")</f>
        <v/>
      </c>
      <c r="O26" s="250"/>
      <c r="P26" s="248" t="str">
        <f ca="1">IF(AND('Mapa final'!$H$46="Media",'Mapa final'!$L$46="Menor"),CONCATENATE("R",'Mapa final'!$A$46),"")</f>
        <v/>
      </c>
      <c r="Q26" s="249"/>
      <c r="R26" s="249" t="str">
        <f ca="1">IF(AND('Mapa final'!$H$52="Media",'Mapa final'!$L$52="Menor"),CONCATENATE("R",'Mapa final'!$A$52),"")</f>
        <v/>
      </c>
      <c r="S26" s="249"/>
      <c r="T26" s="249" t="str">
        <f ca="1">IF(AND('Mapa final'!$H$58="Media",'Mapa final'!$L$58="Menor"),CONCATENATE("R",'Mapa final'!$A$58),"")</f>
        <v/>
      </c>
      <c r="U26" s="250"/>
      <c r="V26" s="248" t="str">
        <f ca="1">IF(AND('Mapa final'!$H$46="Media",'Mapa final'!$L$46="Moderado"),CONCATENATE("R",'Mapa final'!$A$46),"")</f>
        <v/>
      </c>
      <c r="W26" s="249"/>
      <c r="X26" s="249" t="str">
        <f ca="1">IF(AND('Mapa final'!$H$52="Media",'Mapa final'!$L$52="Moderado"),CONCATENATE("R",'Mapa final'!$A$52),"")</f>
        <v/>
      </c>
      <c r="Y26" s="249"/>
      <c r="Z26" s="249" t="str">
        <f ca="1">IF(AND('Mapa final'!$H$58="Media",'Mapa final'!$L$58="Moderado"),CONCATENATE("R",'Mapa final'!$A$58),"")</f>
        <v/>
      </c>
      <c r="AA26" s="250"/>
      <c r="AB26" s="266" t="str">
        <f ca="1">IF(AND('Mapa final'!$H$46="Media",'Mapa final'!$L$46="Mayor"),CONCATENATE("R",'Mapa final'!$A$46),"")</f>
        <v/>
      </c>
      <c r="AC26" s="267"/>
      <c r="AD26" s="268" t="str">
        <f ca="1">IF(AND('Mapa final'!$H$52="Media",'Mapa final'!$L$52="Mayor"),CONCATENATE("R",'Mapa final'!$A$52),"")</f>
        <v/>
      </c>
      <c r="AE26" s="268"/>
      <c r="AF26" s="268" t="str">
        <f ca="1">IF(AND('Mapa final'!$H$58="Media",'Mapa final'!$L$58="Mayor"),CONCATENATE("R",'Mapa final'!$A$58),"")</f>
        <v/>
      </c>
      <c r="AG26" s="269"/>
      <c r="AH26" s="257" t="str">
        <f ca="1">IF(AND('Mapa final'!$H$46="Media",'Mapa final'!$L$46="Catastrófico"),CONCATENATE("R",'Mapa final'!$A$46),"")</f>
        <v/>
      </c>
      <c r="AI26" s="258"/>
      <c r="AJ26" s="258" t="str">
        <f ca="1">IF(AND('Mapa final'!$H$52="Media",'Mapa final'!$L$52="Catastrófico"),CONCATENATE("R",'Mapa final'!$A$52),"")</f>
        <v/>
      </c>
      <c r="AK26" s="258"/>
      <c r="AL26" s="258" t="str">
        <f ca="1">IF(AND('Mapa final'!$H$58="Media",'Mapa final'!$L$58="Catastrófico"),CONCATENATE("R",'Mapa final'!$A$58),"")</f>
        <v/>
      </c>
      <c r="AM26" s="259"/>
      <c r="AN26" s="84"/>
      <c r="AO26" s="311"/>
      <c r="AP26" s="312"/>
      <c r="AQ26" s="312"/>
      <c r="AR26" s="312"/>
      <c r="AS26" s="312"/>
      <c r="AT26" s="313"/>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c r="BY26" s="84"/>
      <c r="BZ26" s="84"/>
      <c r="CA26" s="84"/>
      <c r="CB26" s="84"/>
    </row>
    <row r="27" spans="1:80" x14ac:dyDescent="0.25">
      <c r="A27" s="84"/>
      <c r="B27" s="288"/>
      <c r="C27" s="288"/>
      <c r="D27" s="289"/>
      <c r="E27" s="280"/>
      <c r="F27" s="281"/>
      <c r="G27" s="281"/>
      <c r="H27" s="281"/>
      <c r="I27" s="282"/>
      <c r="J27" s="248"/>
      <c r="K27" s="249"/>
      <c r="L27" s="249"/>
      <c r="M27" s="249"/>
      <c r="N27" s="249"/>
      <c r="O27" s="250"/>
      <c r="P27" s="248"/>
      <c r="Q27" s="249"/>
      <c r="R27" s="249"/>
      <c r="S27" s="249"/>
      <c r="T27" s="249"/>
      <c r="U27" s="250"/>
      <c r="V27" s="248"/>
      <c r="W27" s="249"/>
      <c r="X27" s="249"/>
      <c r="Y27" s="249"/>
      <c r="Z27" s="249"/>
      <c r="AA27" s="250"/>
      <c r="AB27" s="266"/>
      <c r="AC27" s="267"/>
      <c r="AD27" s="268"/>
      <c r="AE27" s="268"/>
      <c r="AF27" s="268"/>
      <c r="AG27" s="269"/>
      <c r="AH27" s="257"/>
      <c r="AI27" s="258"/>
      <c r="AJ27" s="258"/>
      <c r="AK27" s="258"/>
      <c r="AL27" s="258"/>
      <c r="AM27" s="259"/>
      <c r="AN27" s="84"/>
      <c r="AO27" s="311"/>
      <c r="AP27" s="312"/>
      <c r="AQ27" s="312"/>
      <c r="AR27" s="312"/>
      <c r="AS27" s="312"/>
      <c r="AT27" s="313"/>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row>
    <row r="28" spans="1:80" x14ac:dyDescent="0.25">
      <c r="A28" s="84"/>
      <c r="B28" s="288"/>
      <c r="C28" s="288"/>
      <c r="D28" s="289"/>
      <c r="E28" s="280"/>
      <c r="F28" s="281"/>
      <c r="G28" s="281"/>
      <c r="H28" s="281"/>
      <c r="I28" s="282"/>
      <c r="J28" s="248" t="str">
        <f ca="1">IF(AND('Mapa final'!$H$64="Media",'Mapa final'!$L$64="Leve"),CONCATENATE("R",'Mapa final'!$A$64),"")</f>
        <v/>
      </c>
      <c r="K28" s="249"/>
      <c r="L28" s="249" t="str">
        <f>IF(AND('Mapa final'!$H$70="Media",'Mapa final'!$L$70="Leve"),CONCATENATE("R",'Mapa final'!$A$70),"")</f>
        <v/>
      </c>
      <c r="M28" s="249"/>
      <c r="N28" s="249" t="str">
        <f>IF(AND('Mapa final'!$H$76="Media",'Mapa final'!$L$76="Leve"),CONCATENATE("R",'Mapa final'!$A$76),"")</f>
        <v/>
      </c>
      <c r="O28" s="250"/>
      <c r="P28" s="248" t="str">
        <f ca="1">IF(AND('Mapa final'!$H$64="Media",'Mapa final'!$L$64="Menor"),CONCATENATE("R",'Mapa final'!$A$64),"")</f>
        <v/>
      </c>
      <c r="Q28" s="249"/>
      <c r="R28" s="249" t="str">
        <f>IF(AND('Mapa final'!$H$70="Media",'Mapa final'!$L$70="Menor"),CONCATENATE("R",'Mapa final'!$A$70),"")</f>
        <v/>
      </c>
      <c r="S28" s="249"/>
      <c r="T28" s="249" t="str">
        <f>IF(AND('Mapa final'!$H$76="Media",'Mapa final'!$L$76="Menor"),CONCATENATE("R",'Mapa final'!$A$76),"")</f>
        <v/>
      </c>
      <c r="U28" s="250"/>
      <c r="V28" s="248" t="str">
        <f ca="1">IF(AND('Mapa final'!$H$64="Media",'Mapa final'!$L$64="Moderado"),CONCATENATE("R",'Mapa final'!$A$64),"")</f>
        <v/>
      </c>
      <c r="W28" s="249"/>
      <c r="X28" s="249" t="str">
        <f>IF(AND('Mapa final'!$H$70="Media",'Mapa final'!$L$70="Moderado"),CONCATENATE("R",'Mapa final'!$A$70),"")</f>
        <v/>
      </c>
      <c r="Y28" s="249"/>
      <c r="Z28" s="249" t="str">
        <f>IF(AND('Mapa final'!$H$76="Media",'Mapa final'!$L$76="Moderado"),CONCATENATE("R",'Mapa final'!$A$76),"")</f>
        <v/>
      </c>
      <c r="AA28" s="250"/>
      <c r="AB28" s="266" t="str">
        <f ca="1">IF(AND('Mapa final'!$H$64="Media",'Mapa final'!$L$64="Mayor"),CONCATENATE("R",'Mapa final'!$A$64),"")</f>
        <v/>
      </c>
      <c r="AC28" s="267"/>
      <c r="AD28" s="268" t="str">
        <f>IF(AND('Mapa final'!$H$70="Media",'Mapa final'!$L$70="Mayor"),CONCATENATE("R",'Mapa final'!$A$70),"")</f>
        <v/>
      </c>
      <c r="AE28" s="268"/>
      <c r="AF28" s="268" t="str">
        <f>IF(AND('Mapa final'!$H$76="Media",'Mapa final'!$L$76="Mayor"),CONCATENATE("R",'Mapa final'!$A$76),"")</f>
        <v/>
      </c>
      <c r="AG28" s="269"/>
      <c r="AH28" s="257" t="str">
        <f ca="1">IF(AND('Mapa final'!$H$64="Media",'Mapa final'!$L$64="Catastrófico"),CONCATENATE("R",'Mapa final'!$A$64),"")</f>
        <v/>
      </c>
      <c r="AI28" s="258"/>
      <c r="AJ28" s="258" t="str">
        <f>IF(AND('Mapa final'!$H$70="Media",'Mapa final'!$L$70="Catastrófico"),CONCATENATE("R",'Mapa final'!$A$70),"")</f>
        <v/>
      </c>
      <c r="AK28" s="258"/>
      <c r="AL28" s="258" t="str">
        <f>IF(AND('Mapa final'!$H$76="Media",'Mapa final'!$L$76="Catastrófico"),CONCATENATE("R",'Mapa final'!$A$76),"")</f>
        <v/>
      </c>
      <c r="AM28" s="259"/>
      <c r="AN28" s="84"/>
      <c r="AO28" s="311"/>
      <c r="AP28" s="312"/>
      <c r="AQ28" s="312"/>
      <c r="AR28" s="312"/>
      <c r="AS28" s="312"/>
      <c r="AT28" s="313"/>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c r="BY28" s="84"/>
      <c r="BZ28" s="84"/>
      <c r="CA28" s="84"/>
      <c r="CB28" s="84"/>
    </row>
    <row r="29" spans="1:80" ht="15.75" thickBot="1" x14ac:dyDescent="0.3">
      <c r="A29" s="84"/>
      <c r="B29" s="288"/>
      <c r="C29" s="288"/>
      <c r="D29" s="289"/>
      <c r="E29" s="283"/>
      <c r="F29" s="284"/>
      <c r="G29" s="284"/>
      <c r="H29" s="284"/>
      <c r="I29" s="285"/>
      <c r="J29" s="248"/>
      <c r="K29" s="249"/>
      <c r="L29" s="249"/>
      <c r="M29" s="249"/>
      <c r="N29" s="249"/>
      <c r="O29" s="250"/>
      <c r="P29" s="251"/>
      <c r="Q29" s="252"/>
      <c r="R29" s="252"/>
      <c r="S29" s="252"/>
      <c r="T29" s="252"/>
      <c r="U29" s="253"/>
      <c r="V29" s="251"/>
      <c r="W29" s="252"/>
      <c r="X29" s="252"/>
      <c r="Y29" s="252"/>
      <c r="Z29" s="252"/>
      <c r="AA29" s="253"/>
      <c r="AB29" s="270"/>
      <c r="AC29" s="271"/>
      <c r="AD29" s="271"/>
      <c r="AE29" s="271"/>
      <c r="AF29" s="271"/>
      <c r="AG29" s="272"/>
      <c r="AH29" s="260"/>
      <c r="AI29" s="261"/>
      <c r="AJ29" s="261"/>
      <c r="AK29" s="261"/>
      <c r="AL29" s="261"/>
      <c r="AM29" s="262"/>
      <c r="AN29" s="84"/>
      <c r="AO29" s="314"/>
      <c r="AP29" s="315"/>
      <c r="AQ29" s="315"/>
      <c r="AR29" s="315"/>
      <c r="AS29" s="315"/>
      <c r="AT29" s="316"/>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c r="BY29" s="84"/>
      <c r="BZ29" s="84"/>
      <c r="CA29" s="84"/>
      <c r="CB29" s="84"/>
    </row>
    <row r="30" spans="1:80" x14ac:dyDescent="0.25">
      <c r="A30" s="84"/>
      <c r="B30" s="288"/>
      <c r="C30" s="288"/>
      <c r="D30" s="289"/>
      <c r="E30" s="277" t="s">
        <v>114</v>
      </c>
      <c r="F30" s="278"/>
      <c r="G30" s="278"/>
      <c r="H30" s="278"/>
      <c r="I30" s="278"/>
      <c r="J30" s="245" t="str">
        <f ca="1">IF(AND('Mapa final'!$H$10="Baja",'Mapa final'!$L$10="Leve"),CONCATENATE("R",'Mapa final'!$A$10),"")</f>
        <v/>
      </c>
      <c r="K30" s="246"/>
      <c r="L30" s="246" t="str">
        <f ca="1">IF(AND('Mapa final'!$H$16="Baja",'Mapa final'!$L$16="Leve"),CONCATENATE("R",'Mapa final'!$A$16),"")</f>
        <v/>
      </c>
      <c r="M30" s="246"/>
      <c r="N30" s="246" t="str">
        <f ca="1">IF(AND('Mapa final'!$H$22="Baja",'Mapa final'!$L$22="Leve"),CONCATENATE("R",'Mapa final'!$A$22),"")</f>
        <v/>
      </c>
      <c r="O30" s="247"/>
      <c r="P30" s="255" t="str">
        <f ca="1">IF(AND('Mapa final'!$H$10="Baja",'Mapa final'!$L$10="Menor"),CONCATENATE("R",'Mapa final'!$A$10),"")</f>
        <v/>
      </c>
      <c r="Q30" s="255"/>
      <c r="R30" s="255" t="str">
        <f ca="1">IF(AND('Mapa final'!$H$16="Baja",'Mapa final'!$L$16="Menor"),CONCATENATE("R",'Mapa final'!$A$16),"")</f>
        <v/>
      </c>
      <c r="S30" s="255"/>
      <c r="T30" s="255" t="str">
        <f ca="1">IF(AND('Mapa final'!$H$22="Baja",'Mapa final'!$L$22="Menor"),CONCATENATE("R",'Mapa final'!$A$22),"")</f>
        <v/>
      </c>
      <c r="U30" s="256"/>
      <c r="V30" s="254" t="str">
        <f ca="1">IF(AND('Mapa final'!$H$10="Baja",'Mapa final'!$L$10="Moderado"),CONCATENATE("R",'Mapa final'!$A$10),"")</f>
        <v>R1</v>
      </c>
      <c r="W30" s="255"/>
      <c r="X30" s="255" t="str">
        <f ca="1">IF(AND('Mapa final'!$H$16="Baja",'Mapa final'!$L$16="Moderado"),CONCATENATE("R",'Mapa final'!$A$16),"")</f>
        <v/>
      </c>
      <c r="Y30" s="255"/>
      <c r="Z30" s="255" t="str">
        <f ca="1">IF(AND('Mapa final'!$H$22="Baja",'Mapa final'!$L$22="Moderado"),CONCATENATE("R",'Mapa final'!$A$22),"")</f>
        <v/>
      </c>
      <c r="AA30" s="256"/>
      <c r="AB30" s="273" t="str">
        <f ca="1">IF(AND('Mapa final'!$H$10="Baja",'Mapa final'!$L$10="Mayor"),CONCATENATE("R",'Mapa final'!$A$10),"")</f>
        <v/>
      </c>
      <c r="AC30" s="274"/>
      <c r="AD30" s="274" t="str">
        <f ca="1">IF(AND('Mapa final'!$H$16="Baja",'Mapa final'!$L$16="Mayor"),CONCATENATE("R",'Mapa final'!$A$16),"")</f>
        <v/>
      </c>
      <c r="AE30" s="274"/>
      <c r="AF30" s="274" t="str">
        <f ca="1">IF(AND('Mapa final'!$H$22="Baja",'Mapa final'!$L$22="Mayor"),CONCATENATE("R",'Mapa final'!$A$22),"")</f>
        <v/>
      </c>
      <c r="AG30" s="275"/>
      <c r="AH30" s="263" t="str">
        <f ca="1">IF(AND('Mapa final'!$H$10="Baja",'Mapa final'!$L$10="Catastrófico"),CONCATENATE("R",'Mapa final'!$A$10),"")</f>
        <v/>
      </c>
      <c r="AI30" s="264"/>
      <c r="AJ30" s="264" t="str">
        <f ca="1">IF(AND('Mapa final'!$H$16="Baja",'Mapa final'!$L$16="Catastrófico"),CONCATENATE("R",'Mapa final'!$A$16),"")</f>
        <v/>
      </c>
      <c r="AK30" s="264"/>
      <c r="AL30" s="264" t="str">
        <f ca="1">IF(AND('Mapa final'!$H$22="Baja",'Mapa final'!$L$22="Catastrófico"),CONCATENATE("R",'Mapa final'!$A$22),"")</f>
        <v/>
      </c>
      <c r="AM30" s="265"/>
      <c r="AN30" s="84"/>
      <c r="AO30" s="317" t="s">
        <v>82</v>
      </c>
      <c r="AP30" s="318"/>
      <c r="AQ30" s="318"/>
      <c r="AR30" s="318"/>
      <c r="AS30" s="318"/>
      <c r="AT30" s="319"/>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c r="BY30" s="84"/>
      <c r="BZ30" s="84"/>
      <c r="CA30" s="84"/>
      <c r="CB30" s="84"/>
    </row>
    <row r="31" spans="1:80" x14ac:dyDescent="0.25">
      <c r="A31" s="84"/>
      <c r="B31" s="288"/>
      <c r="C31" s="288"/>
      <c r="D31" s="289"/>
      <c r="E31" s="280"/>
      <c r="F31" s="281"/>
      <c r="G31" s="281"/>
      <c r="H31" s="281"/>
      <c r="I31" s="286"/>
      <c r="J31" s="239"/>
      <c r="K31" s="240"/>
      <c r="L31" s="240"/>
      <c r="M31" s="240"/>
      <c r="N31" s="240"/>
      <c r="O31" s="241"/>
      <c r="P31" s="249"/>
      <c r="Q31" s="249"/>
      <c r="R31" s="249"/>
      <c r="S31" s="249"/>
      <c r="T31" s="249"/>
      <c r="U31" s="250"/>
      <c r="V31" s="248"/>
      <c r="W31" s="249"/>
      <c r="X31" s="249"/>
      <c r="Y31" s="249"/>
      <c r="Z31" s="249"/>
      <c r="AA31" s="250"/>
      <c r="AB31" s="266"/>
      <c r="AC31" s="267"/>
      <c r="AD31" s="267"/>
      <c r="AE31" s="267"/>
      <c r="AF31" s="267"/>
      <c r="AG31" s="269"/>
      <c r="AH31" s="257"/>
      <c r="AI31" s="258"/>
      <c r="AJ31" s="258"/>
      <c r="AK31" s="258"/>
      <c r="AL31" s="258"/>
      <c r="AM31" s="259"/>
      <c r="AN31" s="84"/>
      <c r="AO31" s="320"/>
      <c r="AP31" s="321"/>
      <c r="AQ31" s="321"/>
      <c r="AR31" s="321"/>
      <c r="AS31" s="321"/>
      <c r="AT31" s="32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c r="BY31" s="84"/>
      <c r="BZ31" s="84"/>
      <c r="CA31" s="84"/>
      <c r="CB31" s="84"/>
    </row>
    <row r="32" spans="1:80" x14ac:dyDescent="0.25">
      <c r="A32" s="84"/>
      <c r="B32" s="288"/>
      <c r="C32" s="288"/>
      <c r="D32" s="289"/>
      <c r="E32" s="280"/>
      <c r="F32" s="281"/>
      <c r="G32" s="281"/>
      <c r="H32" s="281"/>
      <c r="I32" s="286"/>
      <c r="J32" s="239" t="str">
        <f ca="1">IF(AND('Mapa final'!$H$28="Baja",'Mapa final'!$L$28="Leve"),CONCATENATE("R",'Mapa final'!$A$28),"")</f>
        <v/>
      </c>
      <c r="K32" s="240"/>
      <c r="L32" s="240" t="str">
        <f ca="1">IF(AND('Mapa final'!$H$34="Baja",'Mapa final'!$L$34="Leve"),CONCATENATE("R",'Mapa final'!$A$34),"")</f>
        <v/>
      </c>
      <c r="M32" s="240"/>
      <c r="N32" s="240" t="str">
        <f ca="1">IF(AND('Mapa final'!$H$40="Baja",'Mapa final'!$L$40="Leve"),CONCATENATE("R",'Mapa final'!$A$40),"")</f>
        <v/>
      </c>
      <c r="O32" s="241"/>
      <c r="P32" s="249" t="str">
        <f ca="1">IF(AND('Mapa final'!$H$28="Baja",'Mapa final'!$L$28="Menor"),CONCATENATE("R",'Mapa final'!$A$28),"")</f>
        <v/>
      </c>
      <c r="Q32" s="249"/>
      <c r="R32" s="249" t="str">
        <f ca="1">IF(AND('Mapa final'!$H$34="Baja",'Mapa final'!$L$34="Menor"),CONCATENATE("R",'Mapa final'!$A$34),"")</f>
        <v/>
      </c>
      <c r="S32" s="249"/>
      <c r="T32" s="249" t="str">
        <f ca="1">IF(AND('Mapa final'!$H$40="Baja",'Mapa final'!$L$40="Menor"),CONCATENATE("R",'Mapa final'!$A$40),"")</f>
        <v/>
      </c>
      <c r="U32" s="250"/>
      <c r="V32" s="248" t="str">
        <f ca="1">IF(AND('Mapa final'!$H$28="Baja",'Mapa final'!$L$28="Moderado"),CONCATENATE("R",'Mapa final'!$A$28),"")</f>
        <v/>
      </c>
      <c r="W32" s="249"/>
      <c r="X32" s="249" t="str">
        <f ca="1">IF(AND('Mapa final'!$H$34="Baja",'Mapa final'!$L$34="Moderado"),CONCATENATE("R",'Mapa final'!$A$34),"")</f>
        <v/>
      </c>
      <c r="Y32" s="249"/>
      <c r="Z32" s="249" t="str">
        <f ca="1">IF(AND('Mapa final'!$H$40="Baja",'Mapa final'!$L$40="Moderado"),CONCATENATE("R",'Mapa final'!$A$40),"")</f>
        <v/>
      </c>
      <c r="AA32" s="250"/>
      <c r="AB32" s="266" t="str">
        <f ca="1">IF(AND('Mapa final'!$H$28="Baja",'Mapa final'!$L$28="Mayor"),CONCATENATE("R",'Mapa final'!$A$28),"")</f>
        <v/>
      </c>
      <c r="AC32" s="267"/>
      <c r="AD32" s="268" t="str">
        <f ca="1">IF(AND('Mapa final'!$H$34="Baja",'Mapa final'!$L$34="Mayor"),CONCATENATE("R",'Mapa final'!$A$34),"")</f>
        <v/>
      </c>
      <c r="AE32" s="268"/>
      <c r="AF32" s="268" t="str">
        <f ca="1">IF(AND('Mapa final'!$H$40="Baja",'Mapa final'!$L$40="Mayor"),CONCATENATE("R",'Mapa final'!$A$40),"")</f>
        <v/>
      </c>
      <c r="AG32" s="269"/>
      <c r="AH32" s="257" t="str">
        <f ca="1">IF(AND('Mapa final'!$H$28="Baja",'Mapa final'!$L$28="Catastrófico"),CONCATENATE("R",'Mapa final'!$A$28),"")</f>
        <v/>
      </c>
      <c r="AI32" s="258"/>
      <c r="AJ32" s="258" t="str">
        <f ca="1">IF(AND('Mapa final'!$H$34="Baja",'Mapa final'!$L$34="Catastrófico"),CONCATENATE("R",'Mapa final'!$A$34),"")</f>
        <v/>
      </c>
      <c r="AK32" s="258"/>
      <c r="AL32" s="258" t="str">
        <f ca="1">IF(AND('Mapa final'!$H$40="Baja",'Mapa final'!$L$40="Catastrófico"),CONCATENATE("R",'Mapa final'!$A$40),"")</f>
        <v/>
      </c>
      <c r="AM32" s="259"/>
      <c r="AN32" s="84"/>
      <c r="AO32" s="320"/>
      <c r="AP32" s="321"/>
      <c r="AQ32" s="321"/>
      <c r="AR32" s="321"/>
      <c r="AS32" s="321"/>
      <c r="AT32" s="32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c r="BY32" s="84"/>
      <c r="BZ32" s="84"/>
      <c r="CA32" s="84"/>
      <c r="CB32" s="84"/>
    </row>
    <row r="33" spans="1:80" x14ac:dyDescent="0.25">
      <c r="A33" s="84"/>
      <c r="B33" s="288"/>
      <c r="C33" s="288"/>
      <c r="D33" s="289"/>
      <c r="E33" s="280"/>
      <c r="F33" s="281"/>
      <c r="G33" s="281"/>
      <c r="H33" s="281"/>
      <c r="I33" s="286"/>
      <c r="J33" s="239"/>
      <c r="K33" s="240"/>
      <c r="L33" s="240"/>
      <c r="M33" s="240"/>
      <c r="N33" s="240"/>
      <c r="O33" s="241"/>
      <c r="P33" s="249"/>
      <c r="Q33" s="249"/>
      <c r="R33" s="249"/>
      <c r="S33" s="249"/>
      <c r="T33" s="249"/>
      <c r="U33" s="250"/>
      <c r="V33" s="248"/>
      <c r="W33" s="249"/>
      <c r="X33" s="249"/>
      <c r="Y33" s="249"/>
      <c r="Z33" s="249"/>
      <c r="AA33" s="250"/>
      <c r="AB33" s="266"/>
      <c r="AC33" s="267"/>
      <c r="AD33" s="268"/>
      <c r="AE33" s="268"/>
      <c r="AF33" s="268"/>
      <c r="AG33" s="269"/>
      <c r="AH33" s="257"/>
      <c r="AI33" s="258"/>
      <c r="AJ33" s="258"/>
      <c r="AK33" s="258"/>
      <c r="AL33" s="258"/>
      <c r="AM33" s="259"/>
      <c r="AN33" s="84"/>
      <c r="AO33" s="320"/>
      <c r="AP33" s="321"/>
      <c r="AQ33" s="321"/>
      <c r="AR33" s="321"/>
      <c r="AS33" s="321"/>
      <c r="AT33" s="32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c r="BY33" s="84"/>
      <c r="BZ33" s="84"/>
      <c r="CA33" s="84"/>
      <c r="CB33" s="84"/>
    </row>
    <row r="34" spans="1:80" x14ac:dyDescent="0.25">
      <c r="A34" s="84"/>
      <c r="B34" s="288"/>
      <c r="C34" s="288"/>
      <c r="D34" s="289"/>
      <c r="E34" s="280"/>
      <c r="F34" s="281"/>
      <c r="G34" s="281"/>
      <c r="H34" s="281"/>
      <c r="I34" s="286"/>
      <c r="J34" s="239" t="str">
        <f ca="1">IF(AND('Mapa final'!$H$46="Baja",'Mapa final'!$L$46="Leve"),CONCATENATE("R",'Mapa final'!$A$46),"")</f>
        <v/>
      </c>
      <c r="K34" s="240"/>
      <c r="L34" s="240" t="str">
        <f ca="1">IF(AND('Mapa final'!$H$52="Baja",'Mapa final'!$L$52="Leve"),CONCATENATE("R",'Mapa final'!$A$52),"")</f>
        <v/>
      </c>
      <c r="M34" s="240"/>
      <c r="N34" s="240" t="str">
        <f ca="1">IF(AND('Mapa final'!$H$58="Baja",'Mapa final'!$L$58="Leve"),CONCATENATE("R",'Mapa final'!$A$58),"")</f>
        <v/>
      </c>
      <c r="O34" s="241"/>
      <c r="P34" s="249" t="str">
        <f ca="1">IF(AND('Mapa final'!$H$46="Baja",'Mapa final'!$L$46="Menor"),CONCATENATE("R",'Mapa final'!$A$46),"")</f>
        <v/>
      </c>
      <c r="Q34" s="249"/>
      <c r="R34" s="249" t="str">
        <f ca="1">IF(AND('Mapa final'!$H$52="Baja",'Mapa final'!$L$52="Menor"),CONCATENATE("R",'Mapa final'!$A$52),"")</f>
        <v/>
      </c>
      <c r="S34" s="249"/>
      <c r="T34" s="249" t="str">
        <f ca="1">IF(AND('Mapa final'!$H$58="Baja",'Mapa final'!$L$58="Menor"),CONCATENATE("R",'Mapa final'!$A$58),"")</f>
        <v/>
      </c>
      <c r="U34" s="250"/>
      <c r="V34" s="248" t="str">
        <f ca="1">IF(AND('Mapa final'!$H$46="Baja",'Mapa final'!$L$46="Moderado"),CONCATENATE("R",'Mapa final'!$A$46),"")</f>
        <v/>
      </c>
      <c r="W34" s="249"/>
      <c r="X34" s="249" t="str">
        <f ca="1">IF(AND('Mapa final'!$H$52="Baja",'Mapa final'!$L$52="Moderado"),CONCATENATE("R",'Mapa final'!$A$52),"")</f>
        <v/>
      </c>
      <c r="Y34" s="249"/>
      <c r="Z34" s="249" t="str">
        <f ca="1">IF(AND('Mapa final'!$H$58="Baja",'Mapa final'!$L$58="Moderado"),CONCATENATE("R",'Mapa final'!$A$58),"")</f>
        <v/>
      </c>
      <c r="AA34" s="250"/>
      <c r="AB34" s="266" t="str">
        <f ca="1">IF(AND('Mapa final'!$H$46="Baja",'Mapa final'!$L$46="Mayor"),CONCATENATE("R",'Mapa final'!$A$46),"")</f>
        <v/>
      </c>
      <c r="AC34" s="267"/>
      <c r="AD34" s="268" t="str">
        <f ca="1">IF(AND('Mapa final'!$H$52="Baja",'Mapa final'!$L$52="Mayor"),CONCATENATE("R",'Mapa final'!$A$52),"")</f>
        <v/>
      </c>
      <c r="AE34" s="268"/>
      <c r="AF34" s="268" t="str">
        <f ca="1">IF(AND('Mapa final'!$H$58="Baja",'Mapa final'!$L$58="Mayor"),CONCATENATE("R",'Mapa final'!$A$58),"")</f>
        <v/>
      </c>
      <c r="AG34" s="269"/>
      <c r="AH34" s="257" t="str">
        <f ca="1">IF(AND('Mapa final'!$H$46="Baja",'Mapa final'!$L$46="Catastrófico"),CONCATENATE("R",'Mapa final'!$A$46),"")</f>
        <v/>
      </c>
      <c r="AI34" s="258"/>
      <c r="AJ34" s="258" t="str">
        <f ca="1">IF(AND('Mapa final'!$H$52="Baja",'Mapa final'!$L$52="Catastrófico"),CONCATENATE("R",'Mapa final'!$A$52),"")</f>
        <v/>
      </c>
      <c r="AK34" s="258"/>
      <c r="AL34" s="258" t="str">
        <f ca="1">IF(AND('Mapa final'!$H$58="Baja",'Mapa final'!$L$58="Catastrófico"),CONCATENATE("R",'Mapa final'!$A$58),"")</f>
        <v/>
      </c>
      <c r="AM34" s="259"/>
      <c r="AN34" s="84"/>
      <c r="AO34" s="320"/>
      <c r="AP34" s="321"/>
      <c r="AQ34" s="321"/>
      <c r="AR34" s="321"/>
      <c r="AS34" s="321"/>
      <c r="AT34" s="32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row>
    <row r="35" spans="1:80" x14ac:dyDescent="0.25">
      <c r="A35" s="84"/>
      <c r="B35" s="288"/>
      <c r="C35" s="288"/>
      <c r="D35" s="289"/>
      <c r="E35" s="280"/>
      <c r="F35" s="281"/>
      <c r="G35" s="281"/>
      <c r="H35" s="281"/>
      <c r="I35" s="286"/>
      <c r="J35" s="239"/>
      <c r="K35" s="240"/>
      <c r="L35" s="240"/>
      <c r="M35" s="240"/>
      <c r="N35" s="240"/>
      <c r="O35" s="241"/>
      <c r="P35" s="249"/>
      <c r="Q35" s="249"/>
      <c r="R35" s="249"/>
      <c r="S35" s="249"/>
      <c r="T35" s="249"/>
      <c r="U35" s="250"/>
      <c r="V35" s="248"/>
      <c r="W35" s="249"/>
      <c r="X35" s="249"/>
      <c r="Y35" s="249"/>
      <c r="Z35" s="249"/>
      <c r="AA35" s="250"/>
      <c r="AB35" s="266"/>
      <c r="AC35" s="267"/>
      <c r="AD35" s="268"/>
      <c r="AE35" s="268"/>
      <c r="AF35" s="268"/>
      <c r="AG35" s="269"/>
      <c r="AH35" s="257"/>
      <c r="AI35" s="258"/>
      <c r="AJ35" s="258"/>
      <c r="AK35" s="258"/>
      <c r="AL35" s="258"/>
      <c r="AM35" s="259"/>
      <c r="AN35" s="84"/>
      <c r="AO35" s="320"/>
      <c r="AP35" s="321"/>
      <c r="AQ35" s="321"/>
      <c r="AR35" s="321"/>
      <c r="AS35" s="321"/>
      <c r="AT35" s="322"/>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row>
    <row r="36" spans="1:80" x14ac:dyDescent="0.25">
      <c r="A36" s="84"/>
      <c r="B36" s="288"/>
      <c r="C36" s="288"/>
      <c r="D36" s="289"/>
      <c r="E36" s="280"/>
      <c r="F36" s="281"/>
      <c r="G36" s="281"/>
      <c r="H36" s="281"/>
      <c r="I36" s="286"/>
      <c r="J36" s="239" t="str">
        <f ca="1">IF(AND('Mapa final'!$H$64="Baja",'Mapa final'!$L$64="Leve"),CONCATENATE("R",'Mapa final'!$A$64),"")</f>
        <v/>
      </c>
      <c r="K36" s="240"/>
      <c r="L36" s="240" t="str">
        <f>IF(AND('Mapa final'!$H$70="Baja",'Mapa final'!$L$70="Leve"),CONCATENATE("R",'Mapa final'!$A$70),"")</f>
        <v/>
      </c>
      <c r="M36" s="240"/>
      <c r="N36" s="240" t="str">
        <f>IF(AND('Mapa final'!$H$76="Baja",'Mapa final'!$L$76="Leve"),CONCATENATE("R",'Mapa final'!$A$76),"")</f>
        <v/>
      </c>
      <c r="O36" s="241"/>
      <c r="P36" s="249" t="str">
        <f ca="1">IF(AND('Mapa final'!$H$64="Baja",'Mapa final'!$L$64="Menor"),CONCATENATE("R",'Mapa final'!$A$64),"")</f>
        <v/>
      </c>
      <c r="Q36" s="249"/>
      <c r="R36" s="249" t="str">
        <f>IF(AND('Mapa final'!$H$70="Baja",'Mapa final'!$L$70="Menor"),CONCATENATE("R",'Mapa final'!$A$70),"")</f>
        <v/>
      </c>
      <c r="S36" s="249"/>
      <c r="T36" s="249" t="str">
        <f>IF(AND('Mapa final'!$H$76="Baja",'Mapa final'!$L$76="Menor"),CONCATENATE("R",'Mapa final'!$A$76),"")</f>
        <v/>
      </c>
      <c r="U36" s="250"/>
      <c r="V36" s="248" t="str">
        <f ca="1">IF(AND('Mapa final'!$H$64="Baja",'Mapa final'!$L$64="Moderado"),CONCATENATE("R",'Mapa final'!$A$64),"")</f>
        <v/>
      </c>
      <c r="W36" s="249"/>
      <c r="X36" s="249" t="str">
        <f>IF(AND('Mapa final'!$H$70="Baja",'Mapa final'!$L$70="Moderado"),CONCATENATE("R",'Mapa final'!$A$70),"")</f>
        <v/>
      </c>
      <c r="Y36" s="249"/>
      <c r="Z36" s="249" t="str">
        <f>IF(AND('Mapa final'!$H$76="Baja",'Mapa final'!$L$76="Moderado"),CONCATENATE("R",'Mapa final'!$A$76),"")</f>
        <v/>
      </c>
      <c r="AA36" s="250"/>
      <c r="AB36" s="266" t="str">
        <f ca="1">IF(AND('Mapa final'!$H$64="Baja",'Mapa final'!$L$64="Mayor"),CONCATENATE("R",'Mapa final'!$A$64),"")</f>
        <v/>
      </c>
      <c r="AC36" s="267"/>
      <c r="AD36" s="268" t="str">
        <f>IF(AND('Mapa final'!$H$70="Baja",'Mapa final'!$L$70="Mayor"),CONCATENATE("R",'Mapa final'!$A$70),"")</f>
        <v/>
      </c>
      <c r="AE36" s="268"/>
      <c r="AF36" s="268" t="str">
        <f>IF(AND('Mapa final'!$H$76="Baja",'Mapa final'!$L$76="Mayor"),CONCATENATE("R",'Mapa final'!$A$76),"")</f>
        <v/>
      </c>
      <c r="AG36" s="269"/>
      <c r="AH36" s="257" t="str">
        <f ca="1">IF(AND('Mapa final'!$H$64="Baja",'Mapa final'!$L$64="Catastrófico"),CONCATENATE("R",'Mapa final'!$A$64),"")</f>
        <v/>
      </c>
      <c r="AI36" s="258"/>
      <c r="AJ36" s="258" t="str">
        <f>IF(AND('Mapa final'!$H$70="Baja",'Mapa final'!$L$70="Catastrófico"),CONCATENATE("R",'Mapa final'!$A$70),"")</f>
        <v/>
      </c>
      <c r="AK36" s="258"/>
      <c r="AL36" s="258" t="str">
        <f>IF(AND('Mapa final'!$H$76="Baja",'Mapa final'!$L$76="Catastrófico"),CONCATENATE("R",'Mapa final'!$A$76),"")</f>
        <v/>
      </c>
      <c r="AM36" s="259"/>
      <c r="AN36" s="84"/>
      <c r="AO36" s="320"/>
      <c r="AP36" s="321"/>
      <c r="AQ36" s="321"/>
      <c r="AR36" s="321"/>
      <c r="AS36" s="321"/>
      <c r="AT36" s="322"/>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c r="BY36" s="84"/>
      <c r="BZ36" s="84"/>
      <c r="CA36" s="84"/>
      <c r="CB36" s="84"/>
    </row>
    <row r="37" spans="1:80" ht="15.75" thickBot="1" x14ac:dyDescent="0.3">
      <c r="A37" s="84"/>
      <c r="B37" s="288"/>
      <c r="C37" s="288"/>
      <c r="D37" s="289"/>
      <c r="E37" s="283"/>
      <c r="F37" s="284"/>
      <c r="G37" s="284"/>
      <c r="H37" s="284"/>
      <c r="I37" s="284"/>
      <c r="J37" s="242"/>
      <c r="K37" s="243"/>
      <c r="L37" s="243"/>
      <c r="M37" s="243"/>
      <c r="N37" s="243"/>
      <c r="O37" s="244"/>
      <c r="P37" s="252"/>
      <c r="Q37" s="252"/>
      <c r="R37" s="252"/>
      <c r="S37" s="252"/>
      <c r="T37" s="252"/>
      <c r="U37" s="253"/>
      <c r="V37" s="251"/>
      <c r="W37" s="252"/>
      <c r="X37" s="252"/>
      <c r="Y37" s="252"/>
      <c r="Z37" s="252"/>
      <c r="AA37" s="253"/>
      <c r="AB37" s="270"/>
      <c r="AC37" s="271"/>
      <c r="AD37" s="271"/>
      <c r="AE37" s="271"/>
      <c r="AF37" s="271"/>
      <c r="AG37" s="272"/>
      <c r="AH37" s="260"/>
      <c r="AI37" s="261"/>
      <c r="AJ37" s="261"/>
      <c r="AK37" s="261"/>
      <c r="AL37" s="261"/>
      <c r="AM37" s="262"/>
      <c r="AN37" s="84"/>
      <c r="AO37" s="323"/>
      <c r="AP37" s="324"/>
      <c r="AQ37" s="324"/>
      <c r="AR37" s="324"/>
      <c r="AS37" s="324"/>
      <c r="AT37" s="325"/>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c r="BY37" s="84"/>
      <c r="BZ37" s="84"/>
      <c r="CA37" s="84"/>
      <c r="CB37" s="84"/>
    </row>
    <row r="38" spans="1:80" x14ac:dyDescent="0.25">
      <c r="A38" s="84"/>
      <c r="B38" s="288"/>
      <c r="C38" s="288"/>
      <c r="D38" s="289"/>
      <c r="E38" s="277" t="s">
        <v>113</v>
      </c>
      <c r="F38" s="278"/>
      <c r="G38" s="278"/>
      <c r="H38" s="278"/>
      <c r="I38" s="279"/>
      <c r="J38" s="245" t="str">
        <f ca="1">IF(AND('Mapa final'!$H$10="Muy Baja",'Mapa final'!$L$10="Leve"),CONCATENATE("R",'Mapa final'!$A$10),"")</f>
        <v/>
      </c>
      <c r="K38" s="246"/>
      <c r="L38" s="246" t="str">
        <f ca="1">IF(AND('Mapa final'!$H$16="Muy Baja",'Mapa final'!$L$16="Leve"),CONCATENATE("R",'Mapa final'!$A$16),"")</f>
        <v/>
      </c>
      <c r="M38" s="246"/>
      <c r="N38" s="246" t="str">
        <f ca="1">IF(AND('Mapa final'!$H$22="Muy Baja",'Mapa final'!$L$22="Leve"),CONCATENATE("R",'Mapa final'!$A$22),"")</f>
        <v/>
      </c>
      <c r="O38" s="247"/>
      <c r="P38" s="245" t="str">
        <f ca="1">IF(AND('Mapa final'!$H$10="Muy Baja",'Mapa final'!$L$10="Menor"),CONCATENATE("R",'Mapa final'!$A$10),"")</f>
        <v/>
      </c>
      <c r="Q38" s="246"/>
      <c r="R38" s="246" t="str">
        <f ca="1">IF(AND('Mapa final'!$H$16="Muy Baja",'Mapa final'!$L$16="Menor"),CONCATENATE("R",'Mapa final'!$A$16),"")</f>
        <v/>
      </c>
      <c r="S38" s="246"/>
      <c r="T38" s="246" t="str">
        <f ca="1">IF(AND('Mapa final'!$H$22="Muy Baja",'Mapa final'!$L$22="Menor"),CONCATENATE("R",'Mapa final'!$A$22),"")</f>
        <v/>
      </c>
      <c r="U38" s="247"/>
      <c r="V38" s="254" t="str">
        <f ca="1">IF(AND('Mapa final'!$H$10="Muy Baja",'Mapa final'!$L$10="Moderado"),CONCATENATE("R",'Mapa final'!$A$10),"")</f>
        <v/>
      </c>
      <c r="W38" s="255"/>
      <c r="X38" s="255" t="str">
        <f ca="1">IF(AND('Mapa final'!$H$16="Muy Baja",'Mapa final'!$L$16="Moderado"),CONCATENATE("R",'Mapa final'!$A$16),"")</f>
        <v/>
      </c>
      <c r="Y38" s="255"/>
      <c r="Z38" s="255" t="str">
        <f ca="1">IF(AND('Mapa final'!$H$22="Muy Baja",'Mapa final'!$L$22="Moderado"),CONCATENATE("R",'Mapa final'!$A$22),"")</f>
        <v/>
      </c>
      <c r="AA38" s="256"/>
      <c r="AB38" s="273" t="str">
        <f ca="1">IF(AND('Mapa final'!$H$10="Muy Baja",'Mapa final'!$L$10="Mayor"),CONCATENATE("R",'Mapa final'!$A$10),"")</f>
        <v/>
      </c>
      <c r="AC38" s="274"/>
      <c r="AD38" s="274" t="str">
        <f ca="1">IF(AND('Mapa final'!$H$16="Muy Baja",'Mapa final'!$L$16="Mayor"),CONCATENATE("R",'Mapa final'!$A$16),"")</f>
        <v/>
      </c>
      <c r="AE38" s="274"/>
      <c r="AF38" s="274" t="str">
        <f ca="1">IF(AND('Mapa final'!$H$22="Muy Baja",'Mapa final'!$L$22="Mayor"),CONCATENATE("R",'Mapa final'!$A$22),"")</f>
        <v/>
      </c>
      <c r="AG38" s="275"/>
      <c r="AH38" s="263" t="str">
        <f ca="1">IF(AND('Mapa final'!$H$10="Muy Baja",'Mapa final'!$L$10="Catastrófico"),CONCATENATE("R",'Mapa final'!$A$10),"")</f>
        <v/>
      </c>
      <c r="AI38" s="264"/>
      <c r="AJ38" s="264" t="str">
        <f ca="1">IF(AND('Mapa final'!$H$16="Muy Baja",'Mapa final'!$L$16="Catastrófico"),CONCATENATE("R",'Mapa final'!$A$16),"")</f>
        <v/>
      </c>
      <c r="AK38" s="264"/>
      <c r="AL38" s="264" t="str">
        <f ca="1">IF(AND('Mapa final'!$H$22="Muy Baja",'Mapa final'!$L$22="Catastrófico"),CONCATENATE("R",'Mapa final'!$A$22),"")</f>
        <v/>
      </c>
      <c r="AM38" s="265"/>
      <c r="AN38" s="84"/>
      <c r="AO38" s="84"/>
      <c r="AP38" s="84"/>
      <c r="AQ38" s="84"/>
      <c r="AR38" s="84"/>
      <c r="AS38" s="84"/>
      <c r="AT38" s="84"/>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c r="BY38" s="84"/>
      <c r="BZ38" s="84"/>
      <c r="CA38" s="84"/>
      <c r="CB38" s="84"/>
    </row>
    <row r="39" spans="1:80" x14ac:dyDescent="0.25">
      <c r="A39" s="84"/>
      <c r="B39" s="288"/>
      <c r="C39" s="288"/>
      <c r="D39" s="289"/>
      <c r="E39" s="280"/>
      <c r="F39" s="281"/>
      <c r="G39" s="281"/>
      <c r="H39" s="281"/>
      <c r="I39" s="282"/>
      <c r="J39" s="239"/>
      <c r="K39" s="240"/>
      <c r="L39" s="240"/>
      <c r="M39" s="240"/>
      <c r="N39" s="240"/>
      <c r="O39" s="241"/>
      <c r="P39" s="239"/>
      <c r="Q39" s="240"/>
      <c r="R39" s="240"/>
      <c r="S39" s="240"/>
      <c r="T39" s="240"/>
      <c r="U39" s="241"/>
      <c r="V39" s="248"/>
      <c r="W39" s="249"/>
      <c r="X39" s="249"/>
      <c r="Y39" s="249"/>
      <c r="Z39" s="249"/>
      <c r="AA39" s="250"/>
      <c r="AB39" s="266"/>
      <c r="AC39" s="267"/>
      <c r="AD39" s="267"/>
      <c r="AE39" s="267"/>
      <c r="AF39" s="267"/>
      <c r="AG39" s="269"/>
      <c r="AH39" s="257"/>
      <c r="AI39" s="258"/>
      <c r="AJ39" s="258"/>
      <c r="AK39" s="258"/>
      <c r="AL39" s="258"/>
      <c r="AM39" s="259"/>
      <c r="AN39" s="84"/>
      <c r="AO39" s="84"/>
      <c r="AP39" s="84"/>
      <c r="AQ39" s="84"/>
      <c r="AR39" s="84"/>
      <c r="AS39" s="84"/>
      <c r="AT39" s="84"/>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c r="BY39" s="84"/>
      <c r="BZ39" s="84"/>
      <c r="CA39" s="84"/>
      <c r="CB39" s="84"/>
    </row>
    <row r="40" spans="1:80" x14ac:dyDescent="0.25">
      <c r="A40" s="84"/>
      <c r="B40" s="288"/>
      <c r="C40" s="288"/>
      <c r="D40" s="289"/>
      <c r="E40" s="280"/>
      <c r="F40" s="281"/>
      <c r="G40" s="281"/>
      <c r="H40" s="281"/>
      <c r="I40" s="282"/>
      <c r="J40" s="239" t="str">
        <f ca="1">IF(AND('Mapa final'!$H$28="Muy Baja",'Mapa final'!$L$28="Leve"),CONCATENATE("R",'Mapa final'!$A$28),"")</f>
        <v/>
      </c>
      <c r="K40" s="240"/>
      <c r="L40" s="240" t="str">
        <f ca="1">IF(AND('Mapa final'!$H$34="Muy Baja",'Mapa final'!$L$34="Leve"),CONCATENATE("R",'Mapa final'!$A$34),"")</f>
        <v/>
      </c>
      <c r="M40" s="240"/>
      <c r="N40" s="240" t="str">
        <f ca="1">IF(AND('Mapa final'!$H$40="Muy Baja",'Mapa final'!$L$40="Leve"),CONCATENATE("R",'Mapa final'!$A$40),"")</f>
        <v/>
      </c>
      <c r="O40" s="241"/>
      <c r="P40" s="239" t="str">
        <f ca="1">IF(AND('Mapa final'!$H$28="Muy Baja",'Mapa final'!$L$28="Menor"),CONCATENATE("R",'Mapa final'!$A$28),"")</f>
        <v/>
      </c>
      <c r="Q40" s="240"/>
      <c r="R40" s="240" t="str">
        <f ca="1">IF(AND('Mapa final'!$H$34="Muy Baja",'Mapa final'!$L$34="Menor"),CONCATENATE("R",'Mapa final'!$A$34),"")</f>
        <v/>
      </c>
      <c r="S40" s="240"/>
      <c r="T40" s="240" t="str">
        <f ca="1">IF(AND('Mapa final'!$H$40="Muy Baja",'Mapa final'!$L$40="Menor"),CONCATENATE("R",'Mapa final'!$A$40),"")</f>
        <v/>
      </c>
      <c r="U40" s="241"/>
      <c r="V40" s="248" t="str">
        <f ca="1">IF(AND('Mapa final'!$H$28="Muy Baja",'Mapa final'!$L$28="Moderado"),CONCATENATE("R",'Mapa final'!$A$28),"")</f>
        <v/>
      </c>
      <c r="W40" s="249"/>
      <c r="X40" s="249" t="str">
        <f ca="1">IF(AND('Mapa final'!$H$34="Muy Baja",'Mapa final'!$L$34="Moderado"),CONCATENATE("R",'Mapa final'!$A$34),"")</f>
        <v/>
      </c>
      <c r="Y40" s="249"/>
      <c r="Z40" s="249" t="str">
        <f ca="1">IF(AND('Mapa final'!$H$40="Muy Baja",'Mapa final'!$L$40="Moderado"),CONCATENATE("R",'Mapa final'!$A$40),"")</f>
        <v/>
      </c>
      <c r="AA40" s="250"/>
      <c r="AB40" s="266" t="str">
        <f ca="1">IF(AND('Mapa final'!$H$28="Muy Baja",'Mapa final'!$L$28="Mayor"),CONCATENATE("R",'Mapa final'!$A$28),"")</f>
        <v/>
      </c>
      <c r="AC40" s="267"/>
      <c r="AD40" s="268" t="str">
        <f ca="1">IF(AND('Mapa final'!$H$34="Muy Baja",'Mapa final'!$L$34="Mayor"),CONCATENATE("R",'Mapa final'!$A$34),"")</f>
        <v/>
      </c>
      <c r="AE40" s="268"/>
      <c r="AF40" s="268" t="str">
        <f ca="1">IF(AND('Mapa final'!$H$40="Muy Baja",'Mapa final'!$L$40="Mayor"),CONCATENATE("R",'Mapa final'!$A$40),"")</f>
        <v/>
      </c>
      <c r="AG40" s="269"/>
      <c r="AH40" s="257" t="str">
        <f ca="1">IF(AND('Mapa final'!$H$28="Muy Baja",'Mapa final'!$L$28="Catastrófico"),CONCATENATE("R",'Mapa final'!$A$28),"")</f>
        <v/>
      </c>
      <c r="AI40" s="258"/>
      <c r="AJ40" s="258" t="str">
        <f ca="1">IF(AND('Mapa final'!$H$34="Muy Baja",'Mapa final'!$L$34="Catastrófico"),CONCATENATE("R",'Mapa final'!$A$34),"")</f>
        <v/>
      </c>
      <c r="AK40" s="258"/>
      <c r="AL40" s="258" t="str">
        <f ca="1">IF(AND('Mapa final'!$H$40="Muy Baja",'Mapa final'!$L$40="Catastrófico"),CONCATENATE("R",'Mapa final'!$A$40),"")</f>
        <v/>
      </c>
      <c r="AM40" s="259"/>
      <c r="AN40" s="84"/>
      <c r="AO40" s="84"/>
      <c r="AP40" s="84"/>
      <c r="AQ40" s="84"/>
      <c r="AR40" s="84"/>
      <c r="AS40" s="84"/>
      <c r="AT40" s="84"/>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c r="BY40" s="84"/>
      <c r="BZ40" s="84"/>
      <c r="CA40" s="84"/>
      <c r="CB40" s="84"/>
    </row>
    <row r="41" spans="1:80" x14ac:dyDescent="0.25">
      <c r="A41" s="84"/>
      <c r="B41" s="288"/>
      <c r="C41" s="288"/>
      <c r="D41" s="289"/>
      <c r="E41" s="280"/>
      <c r="F41" s="281"/>
      <c r="G41" s="281"/>
      <c r="H41" s="281"/>
      <c r="I41" s="282"/>
      <c r="J41" s="239"/>
      <c r="K41" s="240"/>
      <c r="L41" s="240"/>
      <c r="M41" s="240"/>
      <c r="N41" s="240"/>
      <c r="O41" s="241"/>
      <c r="P41" s="239"/>
      <c r="Q41" s="240"/>
      <c r="R41" s="240"/>
      <c r="S41" s="240"/>
      <c r="T41" s="240"/>
      <c r="U41" s="241"/>
      <c r="V41" s="248"/>
      <c r="W41" s="249"/>
      <c r="X41" s="249"/>
      <c r="Y41" s="249"/>
      <c r="Z41" s="249"/>
      <c r="AA41" s="250"/>
      <c r="AB41" s="266"/>
      <c r="AC41" s="267"/>
      <c r="AD41" s="268"/>
      <c r="AE41" s="268"/>
      <c r="AF41" s="268"/>
      <c r="AG41" s="269"/>
      <c r="AH41" s="257"/>
      <c r="AI41" s="258"/>
      <c r="AJ41" s="258"/>
      <c r="AK41" s="258"/>
      <c r="AL41" s="258"/>
      <c r="AM41" s="259"/>
      <c r="AN41" s="84"/>
      <c r="AO41" s="84"/>
      <c r="AP41" s="84"/>
      <c r="AQ41" s="84"/>
      <c r="AR41" s="84"/>
      <c r="AS41" s="84"/>
      <c r="AT41" s="84"/>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c r="BY41" s="84"/>
      <c r="BZ41" s="84"/>
      <c r="CA41" s="84"/>
      <c r="CB41" s="84"/>
    </row>
    <row r="42" spans="1:80" x14ac:dyDescent="0.25">
      <c r="A42" s="84"/>
      <c r="B42" s="288"/>
      <c r="C42" s="288"/>
      <c r="D42" s="289"/>
      <c r="E42" s="280"/>
      <c r="F42" s="281"/>
      <c r="G42" s="281"/>
      <c r="H42" s="281"/>
      <c r="I42" s="282"/>
      <c r="J42" s="239" t="str">
        <f ca="1">IF(AND('Mapa final'!$H$46="Muy Baja",'Mapa final'!$L$46="Leve"),CONCATENATE("R",'Mapa final'!$A$46),"")</f>
        <v/>
      </c>
      <c r="K42" s="240"/>
      <c r="L42" s="240" t="str">
        <f ca="1">IF(AND('Mapa final'!$H$52="Muy Baja",'Mapa final'!$L$52="Leve"),CONCATENATE("R",'Mapa final'!$A$52),"")</f>
        <v/>
      </c>
      <c r="M42" s="240"/>
      <c r="N42" s="240" t="str">
        <f ca="1">IF(AND('Mapa final'!$H$58="Muy Baja",'Mapa final'!$L$58="Leve"),CONCATENATE("R",'Mapa final'!$A$58),"")</f>
        <v/>
      </c>
      <c r="O42" s="241"/>
      <c r="P42" s="239" t="str">
        <f ca="1">IF(AND('Mapa final'!$H$46="Muy Baja",'Mapa final'!$L$46="Menor"),CONCATENATE("R",'Mapa final'!$A$46),"")</f>
        <v/>
      </c>
      <c r="Q42" s="240"/>
      <c r="R42" s="240" t="str">
        <f ca="1">IF(AND('Mapa final'!$H$52="Muy Baja",'Mapa final'!$L$52="Menor"),CONCATENATE("R",'Mapa final'!$A$52),"")</f>
        <v/>
      </c>
      <c r="S42" s="240"/>
      <c r="T42" s="240" t="str">
        <f ca="1">IF(AND('Mapa final'!$H$58="Muy Baja",'Mapa final'!$L$58="Menor"),CONCATENATE("R",'Mapa final'!$A$58),"")</f>
        <v/>
      </c>
      <c r="U42" s="241"/>
      <c r="V42" s="248" t="str">
        <f ca="1">IF(AND('Mapa final'!$H$46="Muy Baja",'Mapa final'!$L$46="Moderado"),CONCATENATE("R",'Mapa final'!$A$46),"")</f>
        <v/>
      </c>
      <c r="W42" s="249"/>
      <c r="X42" s="249" t="str">
        <f ca="1">IF(AND('Mapa final'!$H$52="Muy Baja",'Mapa final'!$L$52="Moderado"),CONCATENATE("R",'Mapa final'!$A$52),"")</f>
        <v/>
      </c>
      <c r="Y42" s="249"/>
      <c r="Z42" s="249" t="str">
        <f ca="1">IF(AND('Mapa final'!$H$58="Muy Baja",'Mapa final'!$L$58="Moderado"),CONCATENATE("R",'Mapa final'!$A$58),"")</f>
        <v/>
      </c>
      <c r="AA42" s="250"/>
      <c r="AB42" s="266" t="str">
        <f ca="1">IF(AND('Mapa final'!$H$46="Muy Baja",'Mapa final'!$L$46="Mayor"),CONCATENATE("R",'Mapa final'!$A$46),"")</f>
        <v/>
      </c>
      <c r="AC42" s="267"/>
      <c r="AD42" s="268" t="str">
        <f ca="1">IF(AND('Mapa final'!$H$52="Muy Baja",'Mapa final'!$L$52="Mayor"),CONCATENATE("R",'Mapa final'!$A$52),"")</f>
        <v/>
      </c>
      <c r="AE42" s="268"/>
      <c r="AF42" s="268" t="str">
        <f ca="1">IF(AND('Mapa final'!$H$58="Muy Baja",'Mapa final'!$L$58="Mayor"),CONCATENATE("R",'Mapa final'!$A$58),"")</f>
        <v/>
      </c>
      <c r="AG42" s="269"/>
      <c r="AH42" s="257" t="str">
        <f ca="1">IF(AND('Mapa final'!$H$46="Muy Baja",'Mapa final'!$L$46="Catastrófico"),CONCATENATE("R",'Mapa final'!$A$46),"")</f>
        <v/>
      </c>
      <c r="AI42" s="258"/>
      <c r="AJ42" s="258" t="str">
        <f ca="1">IF(AND('Mapa final'!$H$52="Muy Baja",'Mapa final'!$L$52="Catastrófico"),CONCATENATE("R",'Mapa final'!$A$52),"")</f>
        <v/>
      </c>
      <c r="AK42" s="258"/>
      <c r="AL42" s="258" t="str">
        <f ca="1">IF(AND('Mapa final'!$H$58="Muy Baja",'Mapa final'!$L$58="Catastrófico"),CONCATENATE("R",'Mapa final'!$A$58),"")</f>
        <v/>
      </c>
      <c r="AM42" s="259"/>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row>
    <row r="43" spans="1:80" x14ac:dyDescent="0.25">
      <c r="A43" s="84"/>
      <c r="B43" s="288"/>
      <c r="C43" s="288"/>
      <c r="D43" s="289"/>
      <c r="E43" s="280"/>
      <c r="F43" s="281"/>
      <c r="G43" s="281"/>
      <c r="H43" s="281"/>
      <c r="I43" s="282"/>
      <c r="J43" s="239"/>
      <c r="K43" s="240"/>
      <c r="L43" s="240"/>
      <c r="M43" s="240"/>
      <c r="N43" s="240"/>
      <c r="O43" s="241"/>
      <c r="P43" s="239"/>
      <c r="Q43" s="240"/>
      <c r="R43" s="240"/>
      <c r="S43" s="240"/>
      <c r="T43" s="240"/>
      <c r="U43" s="241"/>
      <c r="V43" s="248"/>
      <c r="W43" s="249"/>
      <c r="X43" s="249"/>
      <c r="Y43" s="249"/>
      <c r="Z43" s="249"/>
      <c r="AA43" s="250"/>
      <c r="AB43" s="266"/>
      <c r="AC43" s="267"/>
      <c r="AD43" s="268"/>
      <c r="AE43" s="268"/>
      <c r="AF43" s="268"/>
      <c r="AG43" s="269"/>
      <c r="AH43" s="257"/>
      <c r="AI43" s="258"/>
      <c r="AJ43" s="258"/>
      <c r="AK43" s="258"/>
      <c r="AL43" s="258"/>
      <c r="AM43" s="259"/>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c r="BY43" s="84"/>
      <c r="BZ43" s="84"/>
      <c r="CA43" s="84"/>
      <c r="CB43" s="84"/>
    </row>
    <row r="44" spans="1:80" x14ac:dyDescent="0.25">
      <c r="A44" s="84"/>
      <c r="B44" s="288"/>
      <c r="C44" s="288"/>
      <c r="D44" s="289"/>
      <c r="E44" s="280"/>
      <c r="F44" s="281"/>
      <c r="G44" s="281"/>
      <c r="H44" s="281"/>
      <c r="I44" s="282"/>
      <c r="J44" s="239" t="str">
        <f ca="1">IF(AND('Mapa final'!$H$64="Muy Baja",'Mapa final'!$L$64="Leve"),CONCATENATE("R",'Mapa final'!$A$64),"")</f>
        <v/>
      </c>
      <c r="K44" s="240"/>
      <c r="L44" s="240" t="str">
        <f>IF(AND('Mapa final'!$H$70="Muy Baja",'Mapa final'!$L$70="Leve"),CONCATENATE("R",'Mapa final'!$A$70),"")</f>
        <v/>
      </c>
      <c r="M44" s="240"/>
      <c r="N44" s="240" t="str">
        <f>IF(AND('Mapa final'!$H$76="Muy Baja",'Mapa final'!$L$76="Leve"),CONCATENATE("R",'Mapa final'!$A$76),"")</f>
        <v/>
      </c>
      <c r="O44" s="241"/>
      <c r="P44" s="239" t="str">
        <f ca="1">IF(AND('Mapa final'!$H$64="Muy Baja",'Mapa final'!$L$64="Menor"),CONCATENATE("R",'Mapa final'!$A$64),"")</f>
        <v/>
      </c>
      <c r="Q44" s="240"/>
      <c r="R44" s="240" t="str">
        <f>IF(AND('Mapa final'!$H$70="Muy Baja",'Mapa final'!$L$70="Menor"),CONCATENATE("R",'Mapa final'!$A$70),"")</f>
        <v/>
      </c>
      <c r="S44" s="240"/>
      <c r="T44" s="240" t="str">
        <f>IF(AND('Mapa final'!$H$76="Muy Baja",'Mapa final'!$L$76="Menor"),CONCATENATE("R",'Mapa final'!$A$76),"")</f>
        <v/>
      </c>
      <c r="U44" s="241"/>
      <c r="V44" s="248" t="str">
        <f ca="1">IF(AND('Mapa final'!$H$64="Muy Baja",'Mapa final'!$L$64="Moderado"),CONCATENATE("R",'Mapa final'!$A$64),"")</f>
        <v/>
      </c>
      <c r="W44" s="249"/>
      <c r="X44" s="249" t="str">
        <f>IF(AND('Mapa final'!$H$70="Muy Baja",'Mapa final'!$L$70="Moderado"),CONCATENATE("R",'Mapa final'!$A$70),"")</f>
        <v/>
      </c>
      <c r="Y44" s="249"/>
      <c r="Z44" s="249" t="str">
        <f>IF(AND('Mapa final'!$H$76="Muy Baja",'Mapa final'!$L$76="Moderado"),CONCATENATE("R",'Mapa final'!$A$76),"")</f>
        <v/>
      </c>
      <c r="AA44" s="250"/>
      <c r="AB44" s="266" t="str">
        <f ca="1">IF(AND('Mapa final'!$H$64="Muy Baja",'Mapa final'!$L$64="Mayor"),CONCATENATE("R",'Mapa final'!$A$64),"")</f>
        <v/>
      </c>
      <c r="AC44" s="267"/>
      <c r="AD44" s="268" t="str">
        <f>IF(AND('Mapa final'!$H$70="Muy Baja",'Mapa final'!$L$70="Mayor"),CONCATENATE("R",'Mapa final'!$A$70),"")</f>
        <v/>
      </c>
      <c r="AE44" s="268"/>
      <c r="AF44" s="268" t="str">
        <f>IF(AND('Mapa final'!$H$76="Muy Baja",'Mapa final'!$L$76="Mayor"),CONCATENATE("R",'Mapa final'!$A$76),"")</f>
        <v/>
      </c>
      <c r="AG44" s="269"/>
      <c r="AH44" s="257" t="str">
        <f ca="1">IF(AND('Mapa final'!$H$64="Muy Baja",'Mapa final'!$L$64="Catastrófico"),CONCATENATE("R",'Mapa final'!$A$64),"")</f>
        <v/>
      </c>
      <c r="AI44" s="258"/>
      <c r="AJ44" s="258" t="str">
        <f>IF(AND('Mapa final'!$H$70="Muy Baja",'Mapa final'!$L$70="Catastrófico"),CONCATENATE("R",'Mapa final'!$A$70),"")</f>
        <v/>
      </c>
      <c r="AK44" s="258"/>
      <c r="AL44" s="258" t="str">
        <f>IF(AND('Mapa final'!$H$76="Muy Baja",'Mapa final'!$L$76="Catastrófico"),CONCATENATE("R",'Mapa final'!$A$76),"")</f>
        <v/>
      </c>
      <c r="AM44" s="259"/>
      <c r="AN44" s="84"/>
      <c r="AO44" s="84"/>
      <c r="AP44" s="84"/>
      <c r="AQ44" s="84"/>
      <c r="AR44" s="84"/>
      <c r="AS44" s="84"/>
      <c r="AT44" s="84"/>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c r="BY44" s="84"/>
      <c r="BZ44" s="84"/>
      <c r="CA44" s="84"/>
      <c r="CB44" s="84"/>
    </row>
    <row r="45" spans="1:80" ht="15.75" thickBot="1" x14ac:dyDescent="0.3">
      <c r="A45" s="84"/>
      <c r="B45" s="288"/>
      <c r="C45" s="288"/>
      <c r="D45" s="289"/>
      <c r="E45" s="283"/>
      <c r="F45" s="284"/>
      <c r="G45" s="284"/>
      <c r="H45" s="284"/>
      <c r="I45" s="285"/>
      <c r="J45" s="242"/>
      <c r="K45" s="243"/>
      <c r="L45" s="243"/>
      <c r="M45" s="243"/>
      <c r="N45" s="243"/>
      <c r="O45" s="244"/>
      <c r="P45" s="242"/>
      <c r="Q45" s="243"/>
      <c r="R45" s="243"/>
      <c r="S45" s="243"/>
      <c r="T45" s="243"/>
      <c r="U45" s="244"/>
      <c r="V45" s="251"/>
      <c r="W45" s="252"/>
      <c r="X45" s="252"/>
      <c r="Y45" s="252"/>
      <c r="Z45" s="252"/>
      <c r="AA45" s="253"/>
      <c r="AB45" s="270"/>
      <c r="AC45" s="271"/>
      <c r="AD45" s="271"/>
      <c r="AE45" s="271"/>
      <c r="AF45" s="271"/>
      <c r="AG45" s="272"/>
      <c r="AH45" s="260"/>
      <c r="AI45" s="261"/>
      <c r="AJ45" s="261"/>
      <c r="AK45" s="261"/>
      <c r="AL45" s="261"/>
      <c r="AM45" s="262"/>
      <c r="AN45" s="84"/>
      <c r="AO45" s="84"/>
      <c r="AP45" s="84"/>
      <c r="AQ45" s="84"/>
      <c r="AR45" s="84"/>
      <c r="AS45" s="84"/>
      <c r="AT45" s="84"/>
      <c r="AU45" s="84"/>
      <c r="AV45" s="84"/>
      <c r="AW45" s="84"/>
      <c r="AX45" s="84"/>
      <c r="AY45" s="84"/>
      <c r="AZ45" s="84"/>
      <c r="BA45" s="84"/>
      <c r="BB45" s="84"/>
      <c r="BC45" s="84"/>
      <c r="BD45" s="84"/>
      <c r="BE45" s="84"/>
      <c r="BF45" s="84"/>
      <c r="BG45" s="84"/>
      <c r="BH45" s="84"/>
      <c r="BI45" s="84"/>
      <c r="BJ45" s="84"/>
      <c r="BK45" s="84"/>
      <c r="BL45" s="84"/>
      <c r="BM45" s="84"/>
      <c r="BN45" s="84"/>
      <c r="BO45" s="84"/>
      <c r="BP45" s="84"/>
      <c r="BQ45" s="84"/>
      <c r="BR45" s="84"/>
      <c r="BS45" s="84"/>
      <c r="BT45" s="84"/>
      <c r="BU45" s="84"/>
      <c r="BV45" s="84"/>
      <c r="BW45" s="84"/>
      <c r="BX45" s="84"/>
      <c r="BY45" s="84"/>
      <c r="BZ45" s="84"/>
      <c r="CA45" s="84"/>
      <c r="CB45" s="84"/>
    </row>
    <row r="46" spans="1:80" x14ac:dyDescent="0.25">
      <c r="A46" s="84"/>
      <c r="B46" s="84"/>
      <c r="C46" s="84"/>
      <c r="D46" s="84"/>
      <c r="E46" s="84"/>
      <c r="F46" s="84"/>
      <c r="G46" s="84"/>
      <c r="H46" s="84"/>
      <c r="I46" s="84"/>
      <c r="J46" s="277" t="s">
        <v>112</v>
      </c>
      <c r="K46" s="278"/>
      <c r="L46" s="278"/>
      <c r="M46" s="278"/>
      <c r="N46" s="278"/>
      <c r="O46" s="279"/>
      <c r="P46" s="277" t="s">
        <v>111</v>
      </c>
      <c r="Q46" s="278"/>
      <c r="R46" s="278"/>
      <c r="S46" s="278"/>
      <c r="T46" s="278"/>
      <c r="U46" s="279"/>
      <c r="V46" s="277" t="s">
        <v>110</v>
      </c>
      <c r="W46" s="278"/>
      <c r="X46" s="278"/>
      <c r="Y46" s="278"/>
      <c r="Z46" s="278"/>
      <c r="AA46" s="279"/>
      <c r="AB46" s="277" t="s">
        <v>109</v>
      </c>
      <c r="AC46" s="287"/>
      <c r="AD46" s="278"/>
      <c r="AE46" s="278"/>
      <c r="AF46" s="278"/>
      <c r="AG46" s="279"/>
      <c r="AH46" s="277" t="s">
        <v>108</v>
      </c>
      <c r="AI46" s="278"/>
      <c r="AJ46" s="278"/>
      <c r="AK46" s="278"/>
      <c r="AL46" s="278"/>
      <c r="AM46" s="279"/>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x14ac:dyDescent="0.25">
      <c r="A47" s="84"/>
      <c r="B47" s="84"/>
      <c r="C47" s="84"/>
      <c r="D47" s="84"/>
      <c r="E47" s="84"/>
      <c r="F47" s="84"/>
      <c r="G47" s="84"/>
      <c r="H47" s="84"/>
      <c r="I47" s="84"/>
      <c r="J47" s="280"/>
      <c r="K47" s="281"/>
      <c r="L47" s="281"/>
      <c r="M47" s="281"/>
      <c r="N47" s="281"/>
      <c r="O47" s="282"/>
      <c r="P47" s="280"/>
      <c r="Q47" s="281"/>
      <c r="R47" s="281"/>
      <c r="S47" s="281"/>
      <c r="T47" s="281"/>
      <c r="U47" s="282"/>
      <c r="V47" s="280"/>
      <c r="W47" s="281"/>
      <c r="X47" s="281"/>
      <c r="Y47" s="281"/>
      <c r="Z47" s="281"/>
      <c r="AA47" s="282"/>
      <c r="AB47" s="280"/>
      <c r="AC47" s="281"/>
      <c r="AD47" s="281"/>
      <c r="AE47" s="281"/>
      <c r="AF47" s="281"/>
      <c r="AG47" s="282"/>
      <c r="AH47" s="280"/>
      <c r="AI47" s="281"/>
      <c r="AJ47" s="281"/>
      <c r="AK47" s="281"/>
      <c r="AL47" s="281"/>
      <c r="AM47" s="282"/>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x14ac:dyDescent="0.25">
      <c r="A48" s="84"/>
      <c r="B48" s="84"/>
      <c r="C48" s="84"/>
      <c r="D48" s="84"/>
      <c r="E48" s="84"/>
      <c r="F48" s="84"/>
      <c r="G48" s="84"/>
      <c r="H48" s="84"/>
      <c r="I48" s="84"/>
      <c r="J48" s="280"/>
      <c r="K48" s="281"/>
      <c r="L48" s="281"/>
      <c r="M48" s="281"/>
      <c r="N48" s="281"/>
      <c r="O48" s="282"/>
      <c r="P48" s="280"/>
      <c r="Q48" s="281"/>
      <c r="R48" s="281"/>
      <c r="S48" s="281"/>
      <c r="T48" s="281"/>
      <c r="U48" s="282"/>
      <c r="V48" s="280"/>
      <c r="W48" s="281"/>
      <c r="X48" s="281"/>
      <c r="Y48" s="281"/>
      <c r="Z48" s="281"/>
      <c r="AA48" s="282"/>
      <c r="AB48" s="280"/>
      <c r="AC48" s="281"/>
      <c r="AD48" s="281"/>
      <c r="AE48" s="281"/>
      <c r="AF48" s="281"/>
      <c r="AG48" s="282"/>
      <c r="AH48" s="280"/>
      <c r="AI48" s="281"/>
      <c r="AJ48" s="281"/>
      <c r="AK48" s="281"/>
      <c r="AL48" s="281"/>
      <c r="AM48" s="282"/>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x14ac:dyDescent="0.25">
      <c r="A49" s="84"/>
      <c r="B49" s="84"/>
      <c r="C49" s="84"/>
      <c r="D49" s="84"/>
      <c r="E49" s="84"/>
      <c r="F49" s="84"/>
      <c r="G49" s="84"/>
      <c r="H49" s="84"/>
      <c r="I49" s="84"/>
      <c r="J49" s="280"/>
      <c r="K49" s="281"/>
      <c r="L49" s="281"/>
      <c r="M49" s="281"/>
      <c r="N49" s="281"/>
      <c r="O49" s="282"/>
      <c r="P49" s="280"/>
      <c r="Q49" s="281"/>
      <c r="R49" s="281"/>
      <c r="S49" s="281"/>
      <c r="T49" s="281"/>
      <c r="U49" s="282"/>
      <c r="V49" s="280"/>
      <c r="W49" s="281"/>
      <c r="X49" s="281"/>
      <c r="Y49" s="281"/>
      <c r="Z49" s="281"/>
      <c r="AA49" s="282"/>
      <c r="AB49" s="280"/>
      <c r="AC49" s="281"/>
      <c r="AD49" s="281"/>
      <c r="AE49" s="281"/>
      <c r="AF49" s="281"/>
      <c r="AG49" s="282"/>
      <c r="AH49" s="280"/>
      <c r="AI49" s="281"/>
      <c r="AJ49" s="281"/>
      <c r="AK49" s="281"/>
      <c r="AL49" s="281"/>
      <c r="AM49" s="282"/>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x14ac:dyDescent="0.25">
      <c r="A50" s="84"/>
      <c r="B50" s="84"/>
      <c r="C50" s="84"/>
      <c r="D50" s="84"/>
      <c r="E50" s="84"/>
      <c r="F50" s="84"/>
      <c r="G50" s="84"/>
      <c r="H50" s="84"/>
      <c r="I50" s="84"/>
      <c r="J50" s="280"/>
      <c r="K50" s="281"/>
      <c r="L50" s="281"/>
      <c r="M50" s="281"/>
      <c r="N50" s="281"/>
      <c r="O50" s="282"/>
      <c r="P50" s="280"/>
      <c r="Q50" s="281"/>
      <c r="R50" s="281"/>
      <c r="S50" s="281"/>
      <c r="T50" s="281"/>
      <c r="U50" s="282"/>
      <c r="V50" s="280"/>
      <c r="W50" s="281"/>
      <c r="X50" s="281"/>
      <c r="Y50" s="281"/>
      <c r="Z50" s="281"/>
      <c r="AA50" s="282"/>
      <c r="AB50" s="280"/>
      <c r="AC50" s="281"/>
      <c r="AD50" s="281"/>
      <c r="AE50" s="281"/>
      <c r="AF50" s="281"/>
      <c r="AG50" s="282"/>
      <c r="AH50" s="280"/>
      <c r="AI50" s="281"/>
      <c r="AJ50" s="281"/>
      <c r="AK50" s="281"/>
      <c r="AL50" s="281"/>
      <c r="AM50" s="282"/>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75" thickBot="1" x14ac:dyDescent="0.3">
      <c r="A51" s="84"/>
      <c r="B51" s="84"/>
      <c r="C51" s="84"/>
      <c r="D51" s="84"/>
      <c r="E51" s="84"/>
      <c r="F51" s="84"/>
      <c r="G51" s="84"/>
      <c r="H51" s="84"/>
      <c r="I51" s="84"/>
      <c r="J51" s="283"/>
      <c r="K51" s="284"/>
      <c r="L51" s="284"/>
      <c r="M51" s="284"/>
      <c r="N51" s="284"/>
      <c r="O51" s="285"/>
      <c r="P51" s="283"/>
      <c r="Q51" s="284"/>
      <c r="R51" s="284"/>
      <c r="S51" s="284"/>
      <c r="T51" s="284"/>
      <c r="U51" s="285"/>
      <c r="V51" s="283"/>
      <c r="W51" s="284"/>
      <c r="X51" s="284"/>
      <c r="Y51" s="284"/>
      <c r="Z51" s="284"/>
      <c r="AA51" s="285"/>
      <c r="AB51" s="283"/>
      <c r="AC51" s="284"/>
      <c r="AD51" s="284"/>
      <c r="AE51" s="284"/>
      <c r="AF51" s="284"/>
      <c r="AG51" s="285"/>
      <c r="AH51" s="283"/>
      <c r="AI51" s="284"/>
      <c r="AJ51" s="284"/>
      <c r="AK51" s="284"/>
      <c r="AL51" s="284"/>
      <c r="AM51" s="285"/>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88"/>
      <c r="C53" s="88"/>
      <c r="D53" s="88"/>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c r="AM54" s="88"/>
      <c r="AN54" s="88"/>
      <c r="AO54" s="88"/>
      <c r="AP54" s="88"/>
      <c r="AQ54" s="88"/>
      <c r="AR54" s="88"/>
      <c r="AS54" s="88"/>
      <c r="AT54" s="88"/>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4"/>
      <c r="BK62" s="84"/>
      <c r="BL62" s="84"/>
      <c r="BM62" s="84"/>
      <c r="BN62" s="84"/>
      <c r="BO62" s="84"/>
      <c r="BP62" s="84"/>
      <c r="BQ62" s="84"/>
      <c r="BR62" s="84"/>
      <c r="BS62" s="84"/>
      <c r="BT62" s="84"/>
      <c r="BU62" s="84"/>
      <c r="BV62" s="84"/>
      <c r="BW62" s="84"/>
      <c r="BX62" s="84"/>
      <c r="BY62" s="84"/>
      <c r="BZ62" s="84"/>
      <c r="CA62" s="84"/>
      <c r="CB62" s="84"/>
    </row>
    <row r="63" spans="1:80"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c r="BA63" s="84"/>
      <c r="BB63" s="84"/>
      <c r="BC63" s="84"/>
      <c r="BD63" s="84"/>
      <c r="BE63" s="84"/>
      <c r="BF63" s="84"/>
      <c r="BG63" s="84"/>
      <c r="BH63" s="84"/>
      <c r="BI63" s="84"/>
      <c r="BJ63" s="84"/>
      <c r="BK63" s="84"/>
      <c r="BL63" s="84"/>
      <c r="BM63" s="84"/>
      <c r="BN63" s="84"/>
      <c r="BO63" s="84"/>
      <c r="BP63" s="84"/>
      <c r="BQ63" s="84"/>
      <c r="BR63" s="84"/>
      <c r="BS63" s="84"/>
      <c r="BT63" s="84"/>
      <c r="BU63" s="84"/>
      <c r="BV63" s="84"/>
      <c r="BW63" s="84"/>
      <c r="BX63" s="84"/>
      <c r="BY63" s="84"/>
      <c r="BZ63" s="84"/>
      <c r="CA63" s="84"/>
      <c r="CB63" s="84"/>
    </row>
    <row r="64" spans="1:80"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4"/>
      <c r="BR64" s="84"/>
      <c r="BS64" s="84"/>
      <c r="BT64" s="84"/>
      <c r="BU64" s="84"/>
      <c r="BV64" s="84"/>
      <c r="BW64" s="84"/>
      <c r="BX64" s="84"/>
      <c r="BY64" s="84"/>
      <c r="BZ64" s="84"/>
      <c r="CA64" s="84"/>
      <c r="CB64" s="84"/>
    </row>
    <row r="65" spans="1:8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c r="BI65" s="84"/>
      <c r="BJ65" s="84"/>
      <c r="BK65" s="84"/>
      <c r="BL65" s="84"/>
      <c r="BM65" s="84"/>
      <c r="BN65" s="84"/>
      <c r="BO65" s="84"/>
      <c r="BP65" s="84"/>
      <c r="BQ65" s="84"/>
      <c r="BR65" s="84"/>
      <c r="BS65" s="84"/>
      <c r="BT65" s="84"/>
      <c r="BU65" s="84"/>
      <c r="BV65" s="84"/>
      <c r="BW65" s="84"/>
      <c r="BX65" s="84"/>
      <c r="BY65" s="84"/>
      <c r="BZ65" s="84"/>
      <c r="CA65" s="84"/>
      <c r="CB65" s="84"/>
    </row>
    <row r="66" spans="1:8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c r="BI66" s="84"/>
      <c r="BJ66" s="84"/>
      <c r="BK66" s="84"/>
      <c r="BL66" s="84"/>
      <c r="BM66" s="84"/>
      <c r="BN66" s="84"/>
      <c r="BO66" s="84"/>
      <c r="BP66" s="84"/>
      <c r="BQ66" s="84"/>
      <c r="BR66" s="84"/>
      <c r="BS66" s="84"/>
      <c r="BT66" s="84"/>
      <c r="BU66" s="84"/>
      <c r="BV66" s="84"/>
      <c r="BW66" s="84"/>
      <c r="BX66" s="84"/>
      <c r="BY66" s="84"/>
      <c r="BZ66" s="84"/>
      <c r="CA66" s="84"/>
      <c r="CB66" s="84"/>
    </row>
    <row r="67" spans="1:8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c r="BI67" s="84"/>
      <c r="BJ67" s="84"/>
      <c r="BK67" s="84"/>
      <c r="BL67" s="84"/>
      <c r="BM67" s="84"/>
      <c r="BN67" s="84"/>
      <c r="BO67" s="84"/>
      <c r="BP67" s="84"/>
      <c r="BQ67" s="84"/>
      <c r="BR67" s="84"/>
      <c r="BS67" s="84"/>
      <c r="BT67" s="84"/>
      <c r="BU67" s="84"/>
      <c r="BV67" s="84"/>
      <c r="BW67" s="84"/>
      <c r="BX67" s="84"/>
      <c r="BY67" s="84"/>
      <c r="BZ67" s="84"/>
      <c r="CA67" s="84"/>
      <c r="CB67" s="84"/>
    </row>
    <row r="68" spans="1:8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c r="BI68" s="84"/>
      <c r="BJ68" s="84"/>
      <c r="BK68" s="84"/>
      <c r="BL68" s="84"/>
      <c r="BM68" s="84"/>
      <c r="BN68" s="84"/>
      <c r="BO68" s="84"/>
      <c r="BP68" s="84"/>
      <c r="BQ68" s="84"/>
      <c r="BR68" s="84"/>
      <c r="BS68" s="84"/>
      <c r="BT68" s="84"/>
      <c r="BU68" s="84"/>
      <c r="BV68" s="84"/>
      <c r="BW68" s="84"/>
      <c r="BX68" s="84"/>
      <c r="BY68" s="84"/>
      <c r="BZ68" s="84"/>
      <c r="CA68" s="84"/>
      <c r="CB68" s="84"/>
    </row>
    <row r="69" spans="1:8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c r="BI69" s="84"/>
      <c r="BJ69" s="84"/>
      <c r="BK69" s="84"/>
      <c r="BL69" s="84"/>
      <c r="BM69" s="84"/>
      <c r="BN69" s="84"/>
      <c r="BO69" s="84"/>
      <c r="BP69" s="84"/>
      <c r="BQ69" s="84"/>
      <c r="BR69" s="84"/>
      <c r="BS69" s="84"/>
      <c r="BT69" s="84"/>
      <c r="BU69" s="84"/>
      <c r="BV69" s="84"/>
      <c r="BW69" s="84"/>
      <c r="BX69" s="84"/>
      <c r="BY69" s="84"/>
      <c r="BZ69" s="84"/>
      <c r="CA69" s="84"/>
      <c r="CB69" s="84"/>
    </row>
    <row r="70" spans="1:8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c r="BI70" s="84"/>
      <c r="BJ70" s="84"/>
      <c r="BK70" s="84"/>
      <c r="BL70" s="84"/>
      <c r="BM70" s="84"/>
      <c r="BN70" s="84"/>
      <c r="BO70" s="84"/>
      <c r="BP70" s="84"/>
      <c r="BQ70" s="84"/>
      <c r="BR70" s="84"/>
      <c r="BS70" s="84"/>
      <c r="BT70" s="84"/>
      <c r="BU70" s="84"/>
      <c r="BV70" s="84"/>
      <c r="BW70" s="84"/>
      <c r="BX70" s="84"/>
      <c r="BY70" s="84"/>
      <c r="BZ70" s="84"/>
      <c r="CA70" s="84"/>
      <c r="CB70" s="84"/>
    </row>
    <row r="71" spans="1:8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c r="BI71" s="84"/>
      <c r="BJ71" s="84"/>
      <c r="BK71" s="84"/>
      <c r="BL71" s="84"/>
      <c r="BM71" s="84"/>
      <c r="BN71" s="84"/>
      <c r="BO71" s="84"/>
      <c r="BP71" s="84"/>
      <c r="BQ71" s="84"/>
      <c r="BR71" s="84"/>
      <c r="BS71" s="84"/>
      <c r="BT71" s="84"/>
      <c r="BU71" s="84"/>
      <c r="BV71" s="84"/>
      <c r="BW71" s="84"/>
      <c r="BX71" s="84"/>
      <c r="BY71" s="84"/>
      <c r="BZ71" s="84"/>
      <c r="CA71" s="84"/>
      <c r="CB71" s="84"/>
    </row>
    <row r="72" spans="1:8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c r="BI72" s="84"/>
      <c r="BJ72" s="84"/>
      <c r="BK72" s="84"/>
      <c r="BL72" s="84"/>
      <c r="BM72" s="84"/>
      <c r="BN72" s="84"/>
      <c r="BO72" s="84"/>
      <c r="BP72" s="84"/>
      <c r="BQ72" s="84"/>
      <c r="BR72" s="84"/>
      <c r="BS72" s="84"/>
      <c r="BT72" s="84"/>
      <c r="BU72" s="84"/>
      <c r="BV72" s="84"/>
      <c r="BW72" s="84"/>
      <c r="BX72" s="84"/>
      <c r="BY72" s="84"/>
      <c r="BZ72" s="84"/>
      <c r="CA72" s="84"/>
      <c r="CB72" s="84"/>
    </row>
    <row r="73" spans="1:8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c r="BI73" s="84"/>
      <c r="BJ73" s="84"/>
      <c r="BK73" s="84"/>
      <c r="BL73" s="84"/>
      <c r="BM73" s="84"/>
      <c r="BN73" s="84"/>
      <c r="BO73" s="84"/>
      <c r="BP73" s="84"/>
      <c r="BQ73" s="84"/>
      <c r="BR73" s="84"/>
      <c r="BS73" s="84"/>
      <c r="BT73" s="84"/>
      <c r="BU73" s="84"/>
      <c r="BV73" s="84"/>
      <c r="BW73" s="84"/>
      <c r="BX73" s="84"/>
      <c r="BY73" s="84"/>
      <c r="BZ73" s="84"/>
      <c r="CA73" s="84"/>
      <c r="CB73" s="84"/>
    </row>
    <row r="74" spans="1:8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c r="BI74" s="84"/>
      <c r="BJ74" s="84"/>
      <c r="BK74" s="84"/>
      <c r="BL74" s="84"/>
      <c r="BM74" s="84"/>
      <c r="BN74" s="84"/>
      <c r="BO74" s="84"/>
      <c r="BP74" s="84"/>
      <c r="BQ74" s="84"/>
      <c r="BR74" s="84"/>
      <c r="BS74" s="84"/>
      <c r="BT74" s="84"/>
      <c r="BU74" s="84"/>
      <c r="BV74" s="84"/>
      <c r="BW74" s="84"/>
      <c r="BX74" s="84"/>
      <c r="BY74" s="84"/>
      <c r="BZ74" s="84"/>
      <c r="CA74" s="84"/>
      <c r="CB74" s="84"/>
    </row>
    <row r="75" spans="1:8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c r="BI75" s="84"/>
      <c r="BJ75" s="84"/>
      <c r="BK75" s="84"/>
      <c r="BL75" s="84"/>
      <c r="BM75" s="84"/>
      <c r="BN75" s="84"/>
      <c r="BO75" s="84"/>
      <c r="BP75" s="84"/>
      <c r="BQ75" s="84"/>
      <c r="BR75" s="84"/>
      <c r="BS75" s="84"/>
      <c r="BT75" s="84"/>
      <c r="BU75" s="84"/>
      <c r="BV75" s="84"/>
      <c r="BW75" s="84"/>
      <c r="BX75" s="84"/>
      <c r="BY75" s="84"/>
      <c r="BZ75" s="84"/>
      <c r="CA75" s="84"/>
      <c r="CB75" s="84"/>
    </row>
    <row r="76" spans="1:8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c r="BI76" s="84"/>
      <c r="BJ76" s="84"/>
      <c r="BK76" s="84"/>
      <c r="BL76" s="84"/>
      <c r="BM76" s="84"/>
      <c r="BN76" s="84"/>
      <c r="BO76" s="84"/>
      <c r="BP76" s="84"/>
      <c r="BQ76" s="84"/>
      <c r="BR76" s="84"/>
      <c r="BS76" s="84"/>
      <c r="BT76" s="84"/>
      <c r="BU76" s="84"/>
      <c r="BV76" s="84"/>
      <c r="BW76" s="84"/>
      <c r="BX76" s="84"/>
      <c r="BY76" s="84"/>
      <c r="BZ76" s="84"/>
      <c r="CA76" s="84"/>
      <c r="CB76" s="84"/>
    </row>
    <row r="77" spans="1:8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c r="BI77" s="84"/>
      <c r="BJ77" s="84"/>
      <c r="BK77" s="84"/>
      <c r="BL77" s="84"/>
      <c r="BM77" s="84"/>
      <c r="BN77" s="84"/>
      <c r="BO77" s="84"/>
      <c r="BP77" s="84"/>
      <c r="BQ77" s="84"/>
      <c r="BR77" s="84"/>
      <c r="BS77" s="84"/>
      <c r="BT77" s="84"/>
      <c r="BU77" s="84"/>
      <c r="BV77" s="84"/>
      <c r="BW77" s="84"/>
      <c r="BX77" s="84"/>
      <c r="BY77" s="84"/>
      <c r="BZ77" s="84"/>
      <c r="CA77" s="84"/>
      <c r="CB77" s="84"/>
    </row>
    <row r="78" spans="1:8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c r="BI78" s="84"/>
      <c r="BJ78" s="84"/>
      <c r="BK78" s="84"/>
      <c r="BL78" s="84"/>
      <c r="BM78" s="84"/>
      <c r="BN78" s="84"/>
      <c r="BO78" s="84"/>
      <c r="BP78" s="84"/>
      <c r="BQ78" s="84"/>
      <c r="BR78" s="84"/>
      <c r="BS78" s="84"/>
      <c r="BT78" s="84"/>
      <c r="BU78" s="84"/>
      <c r="BV78" s="84"/>
      <c r="BW78" s="84"/>
      <c r="BX78" s="84"/>
      <c r="BY78" s="84"/>
      <c r="BZ78" s="84"/>
      <c r="CA78" s="84"/>
      <c r="CB78" s="84"/>
    </row>
    <row r="79" spans="1:8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row>
    <row r="80" spans="1:8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row>
    <row r="81" spans="1:63"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row>
    <row r="82" spans="1:63"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c r="BI82" s="84"/>
      <c r="BJ82" s="84"/>
      <c r="BK82" s="84"/>
    </row>
    <row r="83" spans="1:63"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4"/>
      <c r="BK83" s="84"/>
    </row>
    <row r="84" spans="1:63"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row>
    <row r="85" spans="1:63"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c r="BI85" s="84"/>
      <c r="BJ85" s="84"/>
      <c r="BK85" s="84"/>
    </row>
    <row r="86" spans="1:63"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row>
    <row r="87" spans="1:63"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row>
    <row r="88" spans="1:63"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c r="BI88" s="84"/>
      <c r="BJ88" s="84"/>
      <c r="BK88" s="84"/>
    </row>
    <row r="89" spans="1:63"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c r="BI89" s="84"/>
      <c r="BJ89" s="84"/>
      <c r="BK89" s="84"/>
    </row>
    <row r="90" spans="1:63"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c r="BI90" s="84"/>
      <c r="BJ90" s="84"/>
      <c r="BK90" s="84"/>
    </row>
    <row r="91" spans="1:63"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c r="BI91" s="84"/>
      <c r="BJ91" s="84"/>
      <c r="BK91" s="84"/>
    </row>
    <row r="92" spans="1:63"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row>
    <row r="93" spans="1:63"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c r="BI93" s="84"/>
      <c r="BJ93" s="84"/>
      <c r="BK93" s="84"/>
    </row>
    <row r="94" spans="1:63"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c r="BI94" s="84"/>
      <c r="BJ94" s="84"/>
      <c r="BK94" s="84"/>
    </row>
    <row r="95" spans="1:63"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c r="BI95" s="84"/>
      <c r="BJ95" s="84"/>
      <c r="BK95" s="84"/>
    </row>
    <row r="96" spans="1:63"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c r="BI96" s="84"/>
      <c r="BJ96" s="84"/>
      <c r="BK96" s="84"/>
    </row>
    <row r="97" spans="1:63"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c r="BI97" s="84"/>
      <c r="BJ97" s="84"/>
      <c r="BK97" s="84"/>
    </row>
    <row r="98" spans="1:63"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c r="BI98" s="84"/>
      <c r="BJ98" s="84"/>
      <c r="BK98" s="84"/>
    </row>
    <row r="99" spans="1:63"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c r="BI99" s="84"/>
      <c r="BJ99" s="84"/>
      <c r="BK99" s="84"/>
    </row>
    <row r="100" spans="1:63"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c r="BI100" s="84"/>
      <c r="BJ100" s="84"/>
      <c r="BK100" s="84"/>
    </row>
    <row r="101" spans="1:63"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c r="BI101" s="84"/>
      <c r="BJ101" s="84"/>
      <c r="BK101" s="84"/>
    </row>
    <row r="102" spans="1:63"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c r="BI102" s="84"/>
      <c r="BJ102" s="84"/>
      <c r="BK102" s="84"/>
    </row>
    <row r="103" spans="1:63"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c r="BI103" s="84"/>
      <c r="BJ103" s="84"/>
      <c r="BK103" s="84"/>
    </row>
    <row r="104" spans="1:63"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c r="BI104" s="84"/>
      <c r="BJ104" s="84"/>
      <c r="BK104" s="84"/>
    </row>
    <row r="105" spans="1:63"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c r="BI105" s="84"/>
      <c r="BJ105" s="84"/>
      <c r="BK105" s="84"/>
    </row>
    <row r="106" spans="1:63"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c r="BI106" s="84"/>
      <c r="BJ106" s="84"/>
      <c r="BK106" s="84"/>
    </row>
    <row r="107" spans="1:63"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c r="BI107" s="84"/>
      <c r="BJ107" s="84"/>
      <c r="BK107" s="84"/>
    </row>
    <row r="108" spans="1:63"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c r="BI108" s="84"/>
      <c r="BJ108" s="84"/>
      <c r="BK108" s="84"/>
    </row>
    <row r="109" spans="1:63"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c r="BI109" s="84"/>
      <c r="BJ109" s="84"/>
      <c r="BK109" s="84"/>
    </row>
    <row r="110" spans="1:63"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row>
    <row r="111" spans="1:63"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row>
    <row r="112" spans="1:63"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row>
    <row r="113" spans="1:63"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c r="BI113" s="84"/>
      <c r="BJ113" s="84"/>
      <c r="BK113" s="84"/>
    </row>
    <row r="114" spans="1:63"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row>
    <row r="115" spans="1:63"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c r="BI115" s="84"/>
      <c r="BJ115" s="84"/>
      <c r="BK115" s="84"/>
    </row>
    <row r="116" spans="1:63"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c r="BI116" s="84"/>
      <c r="BJ116" s="84"/>
      <c r="BK116" s="84"/>
    </row>
    <row r="117" spans="1:63"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row>
    <row r="118" spans="1:63"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row>
    <row r="119" spans="1:63"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c r="BI119" s="84"/>
      <c r="BJ119" s="84"/>
      <c r="BK119" s="84"/>
    </row>
    <row r="120" spans="1:63"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row>
    <row r="121" spans="1:63"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c r="BI121" s="84"/>
      <c r="BJ121" s="84"/>
      <c r="BK121" s="84"/>
    </row>
    <row r="122" spans="1:63" x14ac:dyDescent="0.25">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c r="BI122" s="84"/>
      <c r="BJ122" s="84"/>
      <c r="BK122" s="84"/>
    </row>
    <row r="123" spans="1:63" x14ac:dyDescent="0.2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c r="BI123" s="84"/>
      <c r="BJ123" s="84"/>
      <c r="BK123" s="84"/>
    </row>
    <row r="124" spans="1:63" x14ac:dyDescent="0.25">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c r="BI124" s="84"/>
      <c r="BJ124" s="84"/>
      <c r="BK124" s="84"/>
    </row>
    <row r="125" spans="1:63" x14ac:dyDescent="0.25">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row>
    <row r="126" spans="1:63" x14ac:dyDescent="0.25">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row>
    <row r="127" spans="1:63" x14ac:dyDescent="0.25">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row>
    <row r="128" spans="1:63" x14ac:dyDescent="0.25">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c r="BI128" s="84"/>
      <c r="BJ128" s="84"/>
      <c r="BK128" s="84"/>
    </row>
    <row r="129" spans="2:63" x14ac:dyDescent="0.25">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c r="BI129" s="84"/>
      <c r="BJ129" s="84"/>
      <c r="BK129" s="84"/>
    </row>
    <row r="130" spans="2:63" x14ac:dyDescent="0.25">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c r="BI130" s="84"/>
      <c r="BJ130" s="84"/>
      <c r="BK130" s="84"/>
    </row>
    <row r="131" spans="2:63" x14ac:dyDescent="0.25">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c r="BI131" s="84"/>
      <c r="BJ131" s="84"/>
      <c r="BK131" s="84"/>
    </row>
    <row r="132" spans="2:63" x14ac:dyDescent="0.25">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c r="BI132" s="84"/>
      <c r="BJ132" s="84"/>
      <c r="BK132" s="84"/>
    </row>
    <row r="133" spans="2:63" x14ac:dyDescent="0.25">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c r="BI133" s="84"/>
      <c r="BJ133" s="84"/>
      <c r="BK133" s="84"/>
    </row>
    <row r="134" spans="2:63" x14ac:dyDescent="0.25">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c r="BI134" s="84"/>
      <c r="BJ134" s="84"/>
      <c r="BK134" s="84"/>
    </row>
    <row r="135" spans="2:63" x14ac:dyDescent="0.25">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row>
    <row r="136" spans="2:63" x14ac:dyDescent="0.25">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c r="BI136" s="84"/>
      <c r="BJ136" s="84"/>
      <c r="BK136" s="84"/>
    </row>
    <row r="137" spans="2:63" x14ac:dyDescent="0.25">
      <c r="B137" s="84"/>
      <c r="C137" s="84"/>
      <c r="D137" s="84"/>
      <c r="E137" s="84"/>
      <c r="F137" s="84"/>
      <c r="G137" s="84"/>
      <c r="H137" s="84"/>
      <c r="I137" s="84"/>
    </row>
    <row r="138" spans="2:63" x14ac:dyDescent="0.25">
      <c r="B138" s="84"/>
      <c r="C138" s="84"/>
      <c r="D138" s="84"/>
      <c r="E138" s="84"/>
      <c r="F138" s="84"/>
      <c r="G138" s="84"/>
      <c r="H138" s="84"/>
      <c r="I138" s="84"/>
    </row>
    <row r="139" spans="2:63" x14ac:dyDescent="0.25">
      <c r="B139" s="84"/>
      <c r="C139" s="84"/>
      <c r="D139" s="84"/>
      <c r="E139" s="84"/>
      <c r="F139" s="84"/>
      <c r="G139" s="84"/>
      <c r="H139" s="84"/>
      <c r="I139" s="84"/>
    </row>
    <row r="140" spans="2:63" x14ac:dyDescent="0.25">
      <c r="B140" s="84"/>
      <c r="C140" s="84"/>
      <c r="D140" s="84"/>
      <c r="E140" s="84"/>
      <c r="F140" s="84"/>
      <c r="G140" s="84"/>
      <c r="H140" s="84"/>
      <c r="I140" s="84"/>
    </row>
  </sheetData>
  <sheetProtection algorithmName="SHA-512" hashValue="kpXlidzmWxbP3brn8k4eIEWxhYHkoNV8mMuhH1lPT/xypiCOesm15jiCfvbsOoPDCD8/umcOeC7isQqNzzQXVQ==" saltValue="e8t6+j8RQ+iPDyNDapgnxw==" spinCount="100000" sheet="1" objects="1" scenarios="1"/>
  <mergeCells count="317">
    <mergeCell ref="B6:D45"/>
    <mergeCell ref="AO6:AT13"/>
    <mergeCell ref="AO14:AT21"/>
    <mergeCell ref="AO22:AT29"/>
    <mergeCell ref="AO30:AT37"/>
    <mergeCell ref="E22:I29"/>
    <mergeCell ref="E38:I45"/>
    <mergeCell ref="J46:O51"/>
    <mergeCell ref="P46:U51"/>
    <mergeCell ref="V46:AA51"/>
    <mergeCell ref="N10:O11"/>
    <mergeCell ref="N12:O13"/>
    <mergeCell ref="R12:S13"/>
    <mergeCell ref="T12:U13"/>
    <mergeCell ref="V6:W7"/>
    <mergeCell ref="X6:Y7"/>
    <mergeCell ref="Z6:AA7"/>
    <mergeCell ref="V8:W9"/>
    <mergeCell ref="X8:Y9"/>
    <mergeCell ref="Z8:AA9"/>
    <mergeCell ref="V10:W11"/>
    <mergeCell ref="X10:Y11"/>
    <mergeCell ref="R6:S7"/>
    <mergeCell ref="T6:U7"/>
    <mergeCell ref="J2:AM4"/>
    <mergeCell ref="E6:I13"/>
    <mergeCell ref="E14:I21"/>
    <mergeCell ref="J6:K7"/>
    <mergeCell ref="AB46:AG51"/>
    <mergeCell ref="AH46:AM51"/>
    <mergeCell ref="P6:Q7"/>
    <mergeCell ref="P12:Q13"/>
    <mergeCell ref="L6:M7"/>
    <mergeCell ref="N6:O7"/>
    <mergeCell ref="N8:O9"/>
    <mergeCell ref="L8:M9"/>
    <mergeCell ref="J8:K9"/>
    <mergeCell ref="J10:K11"/>
    <mergeCell ref="E30:I37"/>
    <mergeCell ref="P8:Q9"/>
    <mergeCell ref="R8:S9"/>
    <mergeCell ref="T8:U9"/>
    <mergeCell ref="P10:Q11"/>
    <mergeCell ref="R10:S11"/>
    <mergeCell ref="T10:U11"/>
    <mergeCell ref="J12:K13"/>
    <mergeCell ref="L10:M11"/>
    <mergeCell ref="L12:M13"/>
    <mergeCell ref="AF6:AG7"/>
    <mergeCell ref="AB8:AC9"/>
    <mergeCell ref="AD8:AE9"/>
    <mergeCell ref="AF8:AG9"/>
    <mergeCell ref="AB10:AC11"/>
    <mergeCell ref="AD10:AE11"/>
    <mergeCell ref="AF10:AG11"/>
    <mergeCell ref="Z10:AA11"/>
    <mergeCell ref="V12:W13"/>
    <mergeCell ref="X12:Y13"/>
    <mergeCell ref="Z12:AA13"/>
    <mergeCell ref="AB6:AC7"/>
    <mergeCell ref="AD6:AE7"/>
    <mergeCell ref="AB12:AC13"/>
    <mergeCell ref="AD12:AE13"/>
    <mergeCell ref="AF12:AG13"/>
    <mergeCell ref="AB14:AC15"/>
    <mergeCell ref="AD14:AE15"/>
    <mergeCell ref="AF14:AG15"/>
    <mergeCell ref="AB16:AC17"/>
    <mergeCell ref="AD16:AE17"/>
    <mergeCell ref="AF16:AG17"/>
    <mergeCell ref="V20:W21"/>
    <mergeCell ref="X20:Y21"/>
    <mergeCell ref="Z20:AA21"/>
    <mergeCell ref="V14:W15"/>
    <mergeCell ref="X14:Y15"/>
    <mergeCell ref="Z14:AA15"/>
    <mergeCell ref="V16:W17"/>
    <mergeCell ref="X16:Y17"/>
    <mergeCell ref="Z16:AA17"/>
    <mergeCell ref="AB18:AC19"/>
    <mergeCell ref="AD18:AE19"/>
    <mergeCell ref="V18:W19"/>
    <mergeCell ref="X18:Y19"/>
    <mergeCell ref="Z18:AA19"/>
    <mergeCell ref="AF18:AG19"/>
    <mergeCell ref="AB20:AC21"/>
    <mergeCell ref="AD20:AE21"/>
    <mergeCell ref="AF20:AG21"/>
    <mergeCell ref="AB26:AC27"/>
    <mergeCell ref="AD26:AE27"/>
    <mergeCell ref="AF26:AG27"/>
    <mergeCell ref="AB28:AC29"/>
    <mergeCell ref="AD28:AE29"/>
    <mergeCell ref="AF28:AG29"/>
    <mergeCell ref="AB22:AC23"/>
    <mergeCell ref="AD22:AE23"/>
    <mergeCell ref="AF22:AG23"/>
    <mergeCell ref="AB24:AC25"/>
    <mergeCell ref="AD24:AE25"/>
    <mergeCell ref="AF24:AG25"/>
    <mergeCell ref="AB34:AC35"/>
    <mergeCell ref="AD34:AE35"/>
    <mergeCell ref="AF34:AG35"/>
    <mergeCell ref="AB36:AC37"/>
    <mergeCell ref="AD36:AE37"/>
    <mergeCell ref="AF36:AG37"/>
    <mergeCell ref="AB30:AC31"/>
    <mergeCell ref="AD30:AE31"/>
    <mergeCell ref="AF30:AG31"/>
    <mergeCell ref="AB32:AC33"/>
    <mergeCell ref="AD32:AE33"/>
    <mergeCell ref="AF32:AG33"/>
    <mergeCell ref="AB42:AC43"/>
    <mergeCell ref="AD42:AE43"/>
    <mergeCell ref="AF42:AG43"/>
    <mergeCell ref="AB44:AC45"/>
    <mergeCell ref="AD44:AE45"/>
    <mergeCell ref="AF44:AG45"/>
    <mergeCell ref="AB38:AC39"/>
    <mergeCell ref="AD38:AE39"/>
    <mergeCell ref="AF38:AG39"/>
    <mergeCell ref="AB40:AC41"/>
    <mergeCell ref="AD40:AE41"/>
    <mergeCell ref="AF40:AG41"/>
    <mergeCell ref="AH10:AI11"/>
    <mergeCell ref="AJ10:AK11"/>
    <mergeCell ref="AL10:AM11"/>
    <mergeCell ref="AH12:AI13"/>
    <mergeCell ref="AJ12:AK13"/>
    <mergeCell ref="AL12:AM13"/>
    <mergeCell ref="AH6:AI7"/>
    <mergeCell ref="AJ6:AK7"/>
    <mergeCell ref="AL6:AM7"/>
    <mergeCell ref="AH8:AI9"/>
    <mergeCell ref="AJ8:AK9"/>
    <mergeCell ref="AL8:AM9"/>
    <mergeCell ref="AH18:AI19"/>
    <mergeCell ref="AJ18:AK19"/>
    <mergeCell ref="AL18:AM19"/>
    <mergeCell ref="AH20:AI21"/>
    <mergeCell ref="AJ20:AK21"/>
    <mergeCell ref="AL20:AM21"/>
    <mergeCell ref="AH14:AI15"/>
    <mergeCell ref="AJ14:AK15"/>
    <mergeCell ref="AL14:AM15"/>
    <mergeCell ref="AH16:AI17"/>
    <mergeCell ref="AJ16:AK17"/>
    <mergeCell ref="AL16:AM17"/>
    <mergeCell ref="AH26:AI27"/>
    <mergeCell ref="AJ26:AK27"/>
    <mergeCell ref="AL26:AM27"/>
    <mergeCell ref="AH28:AI29"/>
    <mergeCell ref="AJ28:AK29"/>
    <mergeCell ref="AL28:AM29"/>
    <mergeCell ref="AH22:AI23"/>
    <mergeCell ref="AJ22:AK23"/>
    <mergeCell ref="AL22:AM23"/>
    <mergeCell ref="AH24:AI25"/>
    <mergeCell ref="AJ24:AK25"/>
    <mergeCell ref="AL24:AM25"/>
    <mergeCell ref="AH34:AI35"/>
    <mergeCell ref="AJ34:AK35"/>
    <mergeCell ref="AL34:AM35"/>
    <mergeCell ref="AH36:AI37"/>
    <mergeCell ref="AJ36:AK37"/>
    <mergeCell ref="AL36:AM37"/>
    <mergeCell ref="AH30:AI31"/>
    <mergeCell ref="AJ30:AK31"/>
    <mergeCell ref="AL30:AM31"/>
    <mergeCell ref="AH32:AI33"/>
    <mergeCell ref="AJ32:AK33"/>
    <mergeCell ref="AL32:AM33"/>
    <mergeCell ref="AH42:AI43"/>
    <mergeCell ref="AJ42:AK43"/>
    <mergeCell ref="AL42:AM43"/>
    <mergeCell ref="AH44:AI45"/>
    <mergeCell ref="AJ44:AK45"/>
    <mergeCell ref="AL44:AM45"/>
    <mergeCell ref="AH38:AI39"/>
    <mergeCell ref="AJ38:AK39"/>
    <mergeCell ref="AL38:AM39"/>
    <mergeCell ref="AH40:AI41"/>
    <mergeCell ref="AJ40:AK41"/>
    <mergeCell ref="AL40:AM41"/>
    <mergeCell ref="J18:K19"/>
    <mergeCell ref="L18:M19"/>
    <mergeCell ref="N18:O19"/>
    <mergeCell ref="J20:K21"/>
    <mergeCell ref="L20:M21"/>
    <mergeCell ref="N20:O21"/>
    <mergeCell ref="J14:K15"/>
    <mergeCell ref="L14:M15"/>
    <mergeCell ref="N14:O15"/>
    <mergeCell ref="J16:K17"/>
    <mergeCell ref="L16:M17"/>
    <mergeCell ref="N16:O17"/>
    <mergeCell ref="P18:Q19"/>
    <mergeCell ref="R18:S19"/>
    <mergeCell ref="T18:U19"/>
    <mergeCell ref="P20:Q21"/>
    <mergeCell ref="R20:S21"/>
    <mergeCell ref="T20:U21"/>
    <mergeCell ref="P14:Q15"/>
    <mergeCell ref="R14:S15"/>
    <mergeCell ref="T14:U15"/>
    <mergeCell ref="P16:Q17"/>
    <mergeCell ref="R16:S17"/>
    <mergeCell ref="T16:U17"/>
    <mergeCell ref="J26:K27"/>
    <mergeCell ref="L26:M27"/>
    <mergeCell ref="N26:O27"/>
    <mergeCell ref="J28:K29"/>
    <mergeCell ref="L28:M29"/>
    <mergeCell ref="N28:O29"/>
    <mergeCell ref="J22:K23"/>
    <mergeCell ref="L22:M23"/>
    <mergeCell ref="N22:O23"/>
    <mergeCell ref="J24:K25"/>
    <mergeCell ref="L24:M25"/>
    <mergeCell ref="N24:O25"/>
    <mergeCell ref="P26:Q27"/>
    <mergeCell ref="R26:S27"/>
    <mergeCell ref="T26:U27"/>
    <mergeCell ref="P28:Q29"/>
    <mergeCell ref="R28:S29"/>
    <mergeCell ref="T28:U29"/>
    <mergeCell ref="P22:Q23"/>
    <mergeCell ref="R22:S23"/>
    <mergeCell ref="T22:U23"/>
    <mergeCell ref="P24:Q25"/>
    <mergeCell ref="R24:S25"/>
    <mergeCell ref="T24:U25"/>
    <mergeCell ref="V26:W27"/>
    <mergeCell ref="X26:Y27"/>
    <mergeCell ref="Z26:AA27"/>
    <mergeCell ref="V28:W29"/>
    <mergeCell ref="X28:Y29"/>
    <mergeCell ref="Z28:AA29"/>
    <mergeCell ref="V22:W23"/>
    <mergeCell ref="X22:Y23"/>
    <mergeCell ref="Z22:AA23"/>
    <mergeCell ref="V24:W25"/>
    <mergeCell ref="X24:Y25"/>
    <mergeCell ref="Z24:AA25"/>
    <mergeCell ref="V34:W35"/>
    <mergeCell ref="X34:Y35"/>
    <mergeCell ref="Z34:AA35"/>
    <mergeCell ref="V36:W37"/>
    <mergeCell ref="X36:Y37"/>
    <mergeCell ref="Z36:AA37"/>
    <mergeCell ref="V30:W31"/>
    <mergeCell ref="X30:Y31"/>
    <mergeCell ref="Z30:AA31"/>
    <mergeCell ref="V32:W33"/>
    <mergeCell ref="X32:Y33"/>
    <mergeCell ref="Z32:AA33"/>
    <mergeCell ref="P34:Q35"/>
    <mergeCell ref="R34:S35"/>
    <mergeCell ref="T34:U35"/>
    <mergeCell ref="P36:Q37"/>
    <mergeCell ref="R36:S37"/>
    <mergeCell ref="T36:U37"/>
    <mergeCell ref="P30:Q31"/>
    <mergeCell ref="R30:S31"/>
    <mergeCell ref="T30:U31"/>
    <mergeCell ref="P32:Q33"/>
    <mergeCell ref="R32:S33"/>
    <mergeCell ref="T32:U33"/>
    <mergeCell ref="V42:W43"/>
    <mergeCell ref="X42:Y43"/>
    <mergeCell ref="Z42:AA43"/>
    <mergeCell ref="V44:W45"/>
    <mergeCell ref="X44:Y45"/>
    <mergeCell ref="Z44:AA45"/>
    <mergeCell ref="V38:W39"/>
    <mergeCell ref="X38:Y39"/>
    <mergeCell ref="Z38:AA39"/>
    <mergeCell ref="V40:W41"/>
    <mergeCell ref="X40:Y41"/>
    <mergeCell ref="Z40:AA41"/>
    <mergeCell ref="N40:O41"/>
    <mergeCell ref="J34:K35"/>
    <mergeCell ref="L34:M35"/>
    <mergeCell ref="N34:O35"/>
    <mergeCell ref="J36:K37"/>
    <mergeCell ref="L36:M37"/>
    <mergeCell ref="N36:O37"/>
    <mergeCell ref="J30:K31"/>
    <mergeCell ref="L30:M31"/>
    <mergeCell ref="N30:O31"/>
    <mergeCell ref="J32:K33"/>
    <mergeCell ref="L32:M33"/>
    <mergeCell ref="N32:O33"/>
    <mergeCell ref="B2:I4"/>
    <mergeCell ref="P42:Q43"/>
    <mergeCell ref="R42:S43"/>
    <mergeCell ref="T42:U43"/>
    <mergeCell ref="P44:Q45"/>
    <mergeCell ref="R44:S45"/>
    <mergeCell ref="T44:U45"/>
    <mergeCell ref="P38:Q39"/>
    <mergeCell ref="R38:S39"/>
    <mergeCell ref="T38:U39"/>
    <mergeCell ref="P40:Q41"/>
    <mergeCell ref="R40:S41"/>
    <mergeCell ref="T40:U41"/>
    <mergeCell ref="J42:K43"/>
    <mergeCell ref="L42:M43"/>
    <mergeCell ref="N42:O43"/>
    <mergeCell ref="J44:K45"/>
    <mergeCell ref="L44:M45"/>
    <mergeCell ref="N44:O45"/>
    <mergeCell ref="J38:K39"/>
    <mergeCell ref="L38:M39"/>
    <mergeCell ref="N38:O39"/>
    <mergeCell ref="J40:K41"/>
    <mergeCell ref="L40:M4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248"/>
  <sheetViews>
    <sheetView topLeftCell="A21" zoomScale="50" zoomScaleNormal="50" workbookViewId="0">
      <selection activeCell="X46" sqref="X46"/>
    </sheetView>
  </sheetViews>
  <sheetFormatPr baseColWidth="10" defaultRowHeight="15" x14ac:dyDescent="0.25"/>
  <cols>
    <col min="2" max="18" width="5.7109375" customWidth="1"/>
    <col min="19" max="19" width="8.42578125" customWidth="1"/>
    <col min="20" max="23" width="5.7109375" customWidth="1"/>
    <col min="24" max="24" width="8.5703125" customWidth="1"/>
    <col min="25" max="26" width="5.7109375" customWidth="1"/>
    <col min="27" max="27" width="10.7109375" customWidth="1"/>
    <col min="28" max="28" width="5.7109375" customWidth="1"/>
    <col min="29" max="29" width="7.42578125" customWidth="1"/>
    <col min="30" max="33" width="5.7109375" customWidth="1"/>
    <col min="34" max="34" width="8.5703125" customWidth="1"/>
    <col min="35" max="39" width="5.7109375" customWidth="1"/>
    <col min="41" max="46" width="5.7109375" customWidth="1"/>
  </cols>
  <sheetData>
    <row r="1" spans="1:91" x14ac:dyDescent="0.25">
      <c r="A1" s="84"/>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row>
    <row r="2" spans="1:91" ht="18" customHeight="1" x14ac:dyDescent="0.25">
      <c r="A2" s="84"/>
      <c r="B2" s="356" t="s">
        <v>160</v>
      </c>
      <c r="C2" s="357"/>
      <c r="D2" s="357"/>
      <c r="E2" s="357"/>
      <c r="F2" s="357"/>
      <c r="G2" s="357"/>
      <c r="H2" s="357"/>
      <c r="I2" s="357"/>
      <c r="J2" s="276" t="s">
        <v>2</v>
      </c>
      <c r="K2" s="276"/>
      <c r="L2" s="276"/>
      <c r="M2" s="276"/>
      <c r="N2" s="276"/>
      <c r="O2" s="276"/>
      <c r="P2" s="276"/>
      <c r="Q2" s="276"/>
      <c r="R2" s="276"/>
      <c r="S2" s="276"/>
      <c r="T2" s="276"/>
      <c r="U2" s="276"/>
      <c r="V2" s="276"/>
      <c r="W2" s="276"/>
      <c r="X2" s="276"/>
      <c r="Y2" s="276"/>
      <c r="Z2" s="276"/>
      <c r="AA2" s="276"/>
      <c r="AB2" s="276"/>
      <c r="AC2" s="276"/>
      <c r="AD2" s="276"/>
      <c r="AE2" s="276"/>
      <c r="AF2" s="276"/>
      <c r="AG2" s="276"/>
      <c r="AH2" s="276"/>
      <c r="AI2" s="276"/>
      <c r="AJ2" s="276"/>
      <c r="AK2" s="276"/>
      <c r="AL2" s="276"/>
      <c r="AM2" s="276"/>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row>
    <row r="3" spans="1:91" ht="18.75" customHeight="1" x14ac:dyDescent="0.25">
      <c r="A3" s="84"/>
      <c r="B3" s="357"/>
      <c r="C3" s="357"/>
      <c r="D3" s="357"/>
      <c r="E3" s="357"/>
      <c r="F3" s="357"/>
      <c r="G3" s="357"/>
      <c r="H3" s="357"/>
      <c r="I3" s="357"/>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c r="AK3" s="276"/>
      <c r="AL3" s="276"/>
      <c r="AM3" s="276"/>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row>
    <row r="4" spans="1:91" ht="15" customHeight="1" x14ac:dyDescent="0.25">
      <c r="A4" s="84"/>
      <c r="B4" s="357"/>
      <c r="C4" s="357"/>
      <c r="D4" s="357"/>
      <c r="E4" s="357"/>
      <c r="F4" s="357"/>
      <c r="G4" s="357"/>
      <c r="H4" s="357"/>
      <c r="I4" s="357"/>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row>
    <row r="5" spans="1:91" ht="15.75" thickBot="1" x14ac:dyDescent="0.3">
      <c r="A5" s="84"/>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row>
    <row r="6" spans="1:91" ht="15" customHeight="1" x14ac:dyDescent="0.25">
      <c r="A6" s="84"/>
      <c r="B6" s="288" t="s">
        <v>4</v>
      </c>
      <c r="C6" s="288"/>
      <c r="D6" s="289"/>
      <c r="E6" s="326" t="s">
        <v>116</v>
      </c>
      <c r="F6" s="327"/>
      <c r="G6" s="327"/>
      <c r="H6" s="327"/>
      <c r="I6" s="328"/>
      <c r="J6" s="46" t="str">
        <f ca="1">IF(AND('Mapa final'!$Y$10="Muy Alta",'Mapa final'!$AA$10="Leve"),CONCATENATE("R1C",'Mapa final'!$O$10),"")</f>
        <v/>
      </c>
      <c r="K6" s="47" t="str">
        <f ca="1">IF(AND('Mapa final'!$Y$11="Muy Alta",'Mapa final'!$AA$11="Leve"),CONCATENATE("R1C",'Mapa final'!$O$11),"")</f>
        <v/>
      </c>
      <c r="L6" s="47" t="str">
        <f ca="1">IF(AND('Mapa final'!$Y$12="Muy Alta",'Mapa final'!$AA$12="Leve"),CONCATENATE("R1C",'Mapa final'!$O$12),"")</f>
        <v/>
      </c>
      <c r="M6" s="47" t="str">
        <f>IF(AND('Mapa final'!$Y$13="Muy Alta",'Mapa final'!$AA$13="Leve"),CONCATENATE("R1C",'Mapa final'!$O$13),"")</f>
        <v/>
      </c>
      <c r="N6" s="47" t="str">
        <f>IF(AND('Mapa final'!$Y$14="Muy Alta",'Mapa final'!$AA$14="Leve"),CONCATENATE("R1C",'Mapa final'!$O$14),"")</f>
        <v/>
      </c>
      <c r="O6" s="48" t="str">
        <f>IF(AND('Mapa final'!$Y$15="Muy Alta",'Mapa final'!$AA$15="Leve"),CONCATENATE("R1C",'Mapa final'!$O$15),"")</f>
        <v/>
      </c>
      <c r="P6" s="46" t="str">
        <f ca="1">IF(AND('Mapa final'!$Y$10="Muy Alta",'Mapa final'!$AA$10="Menor"),CONCATENATE("R1C",'Mapa final'!$O$10),"")</f>
        <v/>
      </c>
      <c r="Q6" s="47" t="str">
        <f ca="1">IF(AND('Mapa final'!$Y$11="Muy Alta",'Mapa final'!$AA$11="Menor"),CONCATENATE("R1C",'Mapa final'!$O$11),"")</f>
        <v/>
      </c>
      <c r="R6" s="47" t="str">
        <f ca="1">IF(AND('Mapa final'!$Y$12="Muy Alta",'Mapa final'!$AA$12="Menor"),CONCATENATE("R1C",'Mapa final'!$O$12),"")</f>
        <v/>
      </c>
      <c r="S6" s="47" t="str">
        <f>IF(AND('Mapa final'!$Y$13="Muy Alta",'Mapa final'!$AA$13="Menor"),CONCATENATE("R1C",'Mapa final'!$O$13),"")</f>
        <v/>
      </c>
      <c r="T6" s="47" t="str">
        <f>IF(AND('Mapa final'!$Y$14="Muy Alta",'Mapa final'!$AA$14="Menor"),CONCATENATE("R1C",'Mapa final'!$O$14),"")</f>
        <v/>
      </c>
      <c r="U6" s="48" t="str">
        <f>IF(AND('Mapa final'!$Y$15="Muy Alta",'Mapa final'!$AA$15="Menor"),CONCATENATE("R1C",'Mapa final'!$O$15),"")</f>
        <v/>
      </c>
      <c r="V6" s="46" t="str">
        <f ca="1">IF(AND('Mapa final'!$Y$10="Muy Alta",'Mapa final'!$AA$10="Moderado"),CONCATENATE("R1C",'Mapa final'!$O$10),"")</f>
        <v/>
      </c>
      <c r="W6" s="47" t="str">
        <f ca="1">IF(AND('Mapa final'!$Y$11="Muy Alta",'Mapa final'!$AA$11="Moderado"),CONCATENATE("R1C",'Mapa final'!$O$11),"")</f>
        <v/>
      </c>
      <c r="X6" s="47" t="str">
        <f ca="1">IF(AND('Mapa final'!$Y$12="Muy Alta",'Mapa final'!$AA$12="Moderado"),CONCATENATE("R1C",'Mapa final'!$O$12),"")</f>
        <v/>
      </c>
      <c r="Y6" s="47" t="str">
        <f>IF(AND('Mapa final'!$Y$13="Muy Alta",'Mapa final'!$AA$13="Moderado"),CONCATENATE("R1C",'Mapa final'!$O$13),"")</f>
        <v/>
      </c>
      <c r="Z6" s="47" t="str">
        <f>IF(AND('Mapa final'!$Y$14="Muy Alta",'Mapa final'!$AA$14="Moderado"),CONCATENATE("R1C",'Mapa final'!$O$14),"")</f>
        <v/>
      </c>
      <c r="AA6" s="48" t="str">
        <f>IF(AND('Mapa final'!$Y$15="Muy Alta",'Mapa final'!$AA$15="Moderado"),CONCATENATE("R1C",'Mapa final'!$O$15),"")</f>
        <v/>
      </c>
      <c r="AB6" s="46" t="str">
        <f ca="1">IF(AND('Mapa final'!$Y$10="Muy Alta",'Mapa final'!$AA$10="Mayor"),CONCATENATE("R1C",'Mapa final'!$O$10),"")</f>
        <v/>
      </c>
      <c r="AC6" s="47" t="str">
        <f ca="1">IF(AND('Mapa final'!$Y$11="Muy Alta",'Mapa final'!$AA$11="Mayor"),CONCATENATE("R1C",'Mapa final'!$O$11),"")</f>
        <v/>
      </c>
      <c r="AD6" s="47" t="str">
        <f ca="1">IF(AND('Mapa final'!$Y$12="Muy Alta",'Mapa final'!$AA$12="Mayor"),CONCATENATE("R1C",'Mapa final'!$O$12),"")</f>
        <v/>
      </c>
      <c r="AE6" s="47" t="str">
        <f>IF(AND('Mapa final'!$Y$13="Muy Alta",'Mapa final'!$AA$13="Mayor"),CONCATENATE("R1C",'Mapa final'!$O$13),"")</f>
        <v/>
      </c>
      <c r="AF6" s="47" t="str">
        <f>IF(AND('Mapa final'!$Y$14="Muy Alta",'Mapa final'!$AA$14="Mayor"),CONCATENATE("R1C",'Mapa final'!$O$14),"")</f>
        <v/>
      </c>
      <c r="AG6" s="48" t="str">
        <f>IF(AND('Mapa final'!$Y$15="Muy Alta",'Mapa final'!$AA$15="Mayor"),CONCATENATE("R1C",'Mapa final'!$O$15),"")</f>
        <v/>
      </c>
      <c r="AH6" s="49" t="str">
        <f ca="1">IF(AND('Mapa final'!$Y$10="Muy Alta",'Mapa final'!$AA$10="Catastrófico"),CONCATENATE("R1C",'Mapa final'!$O$10),"")</f>
        <v/>
      </c>
      <c r="AI6" s="50" t="str">
        <f ca="1">IF(AND('Mapa final'!$Y$11="Muy Alta",'Mapa final'!$AA$11="Catastrófico"),CONCATENATE("R1C",'Mapa final'!$O$11),"")</f>
        <v/>
      </c>
      <c r="AJ6" s="50" t="str">
        <f ca="1">IF(AND('Mapa final'!$Y$12="Muy Alta",'Mapa final'!$AA$12="Catastrófico"),CONCATENATE("R1C",'Mapa final'!$O$12),"")</f>
        <v/>
      </c>
      <c r="AK6" s="50" t="str">
        <f>IF(AND('Mapa final'!$Y$13="Muy Alta",'Mapa final'!$AA$13="Catastrófico"),CONCATENATE("R1C",'Mapa final'!$O$13),"")</f>
        <v/>
      </c>
      <c r="AL6" s="50" t="str">
        <f>IF(AND('Mapa final'!$Y$14="Muy Alta",'Mapa final'!$AA$14="Catastrófico"),CONCATENATE("R1C",'Mapa final'!$O$14),"")</f>
        <v/>
      </c>
      <c r="AM6" s="51" t="str">
        <f>IF(AND('Mapa final'!$Y$15="Muy Alta",'Mapa final'!$AA$15="Catastrófico"),CONCATENATE("R1C",'Mapa final'!$O$15),"")</f>
        <v/>
      </c>
      <c r="AN6" s="84"/>
      <c r="AO6" s="347" t="s">
        <v>79</v>
      </c>
      <c r="AP6" s="348"/>
      <c r="AQ6" s="348"/>
      <c r="AR6" s="348"/>
      <c r="AS6" s="348"/>
      <c r="AT6" s="349"/>
      <c r="AU6" s="84"/>
      <c r="AV6" s="84"/>
      <c r="AW6" s="84"/>
      <c r="AX6" s="84"/>
      <c r="AY6" s="84"/>
      <c r="AZ6" s="84"/>
      <c r="BA6" s="84"/>
      <c r="BB6" s="84"/>
      <c r="BC6" s="84"/>
      <c r="BD6" s="84"/>
      <c r="BE6" s="84"/>
      <c r="BF6" s="84"/>
      <c r="BG6" s="84"/>
      <c r="BH6" s="84"/>
      <c r="BI6" s="84"/>
      <c r="BJ6" s="84"/>
      <c r="BK6" s="84"/>
      <c r="BL6" s="84"/>
      <c r="BM6" s="84"/>
      <c r="BN6" s="84"/>
      <c r="BO6" s="84"/>
      <c r="BP6" s="84"/>
      <c r="BQ6" s="84"/>
      <c r="BR6" s="84"/>
      <c r="BS6" s="84"/>
      <c r="BT6" s="84"/>
      <c r="BU6" s="84"/>
      <c r="BV6" s="84"/>
      <c r="BW6" s="84"/>
      <c r="BX6" s="84"/>
    </row>
    <row r="7" spans="1:91" ht="15" customHeight="1" x14ac:dyDescent="0.25">
      <c r="A7" s="84"/>
      <c r="B7" s="288"/>
      <c r="C7" s="288"/>
      <c r="D7" s="289"/>
      <c r="E7" s="329"/>
      <c r="F7" s="330"/>
      <c r="G7" s="330"/>
      <c r="H7" s="330"/>
      <c r="I7" s="331"/>
      <c r="J7" s="52" t="str">
        <f>IF(AND('Mapa final'!$Y$16="Muy Alta",'Mapa final'!$AA$16="Leve"),CONCATENATE("R2C",'Mapa final'!$O$16),"")</f>
        <v/>
      </c>
      <c r="K7" s="53" t="str">
        <f>IF(AND('Mapa final'!$Y$17="Muy Alta",'Mapa final'!$AA$17="Leve"),CONCATENATE("R2C",'Mapa final'!$O$17),"")</f>
        <v/>
      </c>
      <c r="L7" s="53" t="str">
        <f>IF(AND('Mapa final'!$Y$18="Muy Alta",'Mapa final'!$AA$18="Leve"),CONCATENATE("R2C",'Mapa final'!$O$18),"")</f>
        <v/>
      </c>
      <c r="M7" s="53" t="str">
        <f>IF(AND('Mapa final'!$Y$19="Muy Alta",'Mapa final'!$AA$19="Leve"),CONCATENATE("R2C",'Mapa final'!$O$19),"")</f>
        <v/>
      </c>
      <c r="N7" s="53" t="str">
        <f>IF(AND('Mapa final'!$Y$20="Muy Alta",'Mapa final'!$AA$20="Leve"),CONCATENATE("R2C",'Mapa final'!$O$20),"")</f>
        <v/>
      </c>
      <c r="O7" s="54" t="str">
        <f>IF(AND('Mapa final'!$Y$21="Muy Alta",'Mapa final'!$AA$21="Leve"),CONCATENATE("R2C",'Mapa final'!$O$21),"")</f>
        <v/>
      </c>
      <c r="P7" s="52" t="str">
        <f>IF(AND('Mapa final'!$Y$16="Muy Alta",'Mapa final'!$AA$16="Menor"),CONCATENATE("R2C",'Mapa final'!$O$16),"")</f>
        <v/>
      </c>
      <c r="Q7" s="53" t="str">
        <f>IF(AND('Mapa final'!$Y$17="Muy Alta",'Mapa final'!$AA$17="Menor"),CONCATENATE("R2C",'Mapa final'!$O$17),"")</f>
        <v/>
      </c>
      <c r="R7" s="53" t="str">
        <f>IF(AND('Mapa final'!$Y$18="Muy Alta",'Mapa final'!$AA$18="Menor"),CONCATENATE("R2C",'Mapa final'!$O$18),"")</f>
        <v/>
      </c>
      <c r="S7" s="53" t="str">
        <f>IF(AND('Mapa final'!$Y$19="Muy Alta",'Mapa final'!$AA$19="Menor"),CONCATENATE("R2C",'Mapa final'!$O$19),"")</f>
        <v/>
      </c>
      <c r="T7" s="53" t="str">
        <f>IF(AND('Mapa final'!$Y$20="Muy Alta",'Mapa final'!$AA$20="Menor"),CONCATENATE("R2C",'Mapa final'!$O$20),"")</f>
        <v/>
      </c>
      <c r="U7" s="54" t="str">
        <f>IF(AND('Mapa final'!$Y$21="Muy Alta",'Mapa final'!$AA$21="Menor"),CONCATENATE("R2C",'Mapa final'!$O$21),"")</f>
        <v/>
      </c>
      <c r="V7" s="52" t="str">
        <f>IF(AND('Mapa final'!$Y$16="Muy Alta",'Mapa final'!$AA$16="Moderado"),CONCATENATE("R2C",'Mapa final'!$O$16),"")</f>
        <v/>
      </c>
      <c r="W7" s="53" t="str">
        <f>IF(AND('Mapa final'!$Y$17="Muy Alta",'Mapa final'!$AA$17="Moderado"),CONCATENATE("R2C",'Mapa final'!$O$17),"")</f>
        <v/>
      </c>
      <c r="X7" s="53" t="str">
        <f>IF(AND('Mapa final'!$Y$18="Muy Alta",'Mapa final'!$AA$18="Moderado"),CONCATENATE("R2C",'Mapa final'!$O$18),"")</f>
        <v/>
      </c>
      <c r="Y7" s="53" t="str">
        <f>IF(AND('Mapa final'!$Y$19="Muy Alta",'Mapa final'!$AA$19="Moderado"),CONCATENATE("R2C",'Mapa final'!$O$19),"")</f>
        <v/>
      </c>
      <c r="Z7" s="53" t="str">
        <f>IF(AND('Mapa final'!$Y$20="Muy Alta",'Mapa final'!$AA$20="Moderado"),CONCATENATE("R2C",'Mapa final'!$O$20),"")</f>
        <v/>
      </c>
      <c r="AA7" s="54" t="str">
        <f>IF(AND('Mapa final'!$Y$21="Muy Alta",'Mapa final'!$AA$21="Moderado"),CONCATENATE("R2C",'Mapa final'!$O$21),"")</f>
        <v/>
      </c>
      <c r="AB7" s="52" t="str">
        <f>IF(AND('Mapa final'!$Y$16="Muy Alta",'Mapa final'!$AA$16="Mayor"),CONCATENATE("R2C",'Mapa final'!$O$16),"")</f>
        <v/>
      </c>
      <c r="AC7" s="53" t="str">
        <f>IF(AND('Mapa final'!$Y$17="Muy Alta",'Mapa final'!$AA$17="Mayor"),CONCATENATE("R2C",'Mapa final'!$O$17),"")</f>
        <v/>
      </c>
      <c r="AD7" s="53" t="str">
        <f>IF(AND('Mapa final'!$Y$18="Muy Alta",'Mapa final'!$AA$18="Mayor"),CONCATENATE("R2C",'Mapa final'!$O$18),"")</f>
        <v/>
      </c>
      <c r="AE7" s="53" t="str">
        <f>IF(AND('Mapa final'!$Y$19="Muy Alta",'Mapa final'!$AA$19="Mayor"),CONCATENATE("R2C",'Mapa final'!$O$19),"")</f>
        <v/>
      </c>
      <c r="AF7" s="53" t="str">
        <f>IF(AND('Mapa final'!$Y$20="Muy Alta",'Mapa final'!$AA$20="Mayor"),CONCATENATE("R2C",'Mapa final'!$O$20),"")</f>
        <v/>
      </c>
      <c r="AG7" s="54" t="str">
        <f>IF(AND('Mapa final'!$Y$21="Muy Alta",'Mapa final'!$AA$21="Mayor"),CONCATENATE("R2C",'Mapa final'!$O$21),"")</f>
        <v/>
      </c>
      <c r="AH7" s="55" t="str">
        <f>IF(AND('Mapa final'!$Y$16="Muy Alta",'Mapa final'!$AA$16="Catastrófico"),CONCATENATE("R2C",'Mapa final'!$O$16),"")</f>
        <v/>
      </c>
      <c r="AI7" s="56" t="str">
        <f>IF(AND('Mapa final'!$Y$17="Muy Alta",'Mapa final'!$AA$17="Catastrófico"),CONCATENATE("R2C",'Mapa final'!$O$17),"")</f>
        <v/>
      </c>
      <c r="AJ7" s="56" t="str">
        <f>IF(AND('Mapa final'!$Y$18="Muy Alta",'Mapa final'!$AA$18="Catastrófico"),CONCATENATE("R2C",'Mapa final'!$O$18),"")</f>
        <v/>
      </c>
      <c r="AK7" s="56" t="str">
        <f>IF(AND('Mapa final'!$Y$19="Muy Alta",'Mapa final'!$AA$19="Catastrófico"),CONCATENATE("R2C",'Mapa final'!$O$19),"")</f>
        <v/>
      </c>
      <c r="AL7" s="56" t="str">
        <f>IF(AND('Mapa final'!$Y$20="Muy Alta",'Mapa final'!$AA$20="Catastrófico"),CONCATENATE("R2C",'Mapa final'!$O$20),"")</f>
        <v/>
      </c>
      <c r="AM7" s="57" t="str">
        <f>IF(AND('Mapa final'!$Y$21="Muy Alta",'Mapa final'!$AA$21="Catastrófico"),CONCATENATE("R2C",'Mapa final'!$O$21),"")</f>
        <v/>
      </c>
      <c r="AN7" s="84"/>
      <c r="AO7" s="350"/>
      <c r="AP7" s="351"/>
      <c r="AQ7" s="351"/>
      <c r="AR7" s="351"/>
      <c r="AS7" s="351"/>
      <c r="AT7" s="352"/>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row>
    <row r="8" spans="1:91" ht="15" customHeight="1" x14ac:dyDescent="0.25">
      <c r="A8" s="84"/>
      <c r="B8" s="288"/>
      <c r="C8" s="288"/>
      <c r="D8" s="289"/>
      <c r="E8" s="329"/>
      <c r="F8" s="330"/>
      <c r="G8" s="330"/>
      <c r="H8" s="330"/>
      <c r="I8" s="331"/>
      <c r="J8" s="52" t="str">
        <f>IF(AND('Mapa final'!$Y$22="Muy Alta",'Mapa final'!$AA$22="Leve"),CONCATENATE("R3C",'Mapa final'!$O$22),"")</f>
        <v/>
      </c>
      <c r="K8" s="53" t="str">
        <f>IF(AND('Mapa final'!$Y$23="Muy Alta",'Mapa final'!$AA$23="Leve"),CONCATENATE("R3C",'Mapa final'!$O$23),"")</f>
        <v/>
      </c>
      <c r="L8" s="53" t="str">
        <f>IF(AND('Mapa final'!$Y$24="Muy Alta",'Mapa final'!$AA$24="Leve"),CONCATENATE("R3C",'Mapa final'!$O$24),"")</f>
        <v/>
      </c>
      <c r="M8" s="53" t="str">
        <f>IF(AND('Mapa final'!$Y$25="Muy Alta",'Mapa final'!$AA$25="Leve"),CONCATENATE("R3C",'Mapa final'!$O$25),"")</f>
        <v/>
      </c>
      <c r="N8" s="53" t="str">
        <f>IF(AND('Mapa final'!$Y$26="Muy Alta",'Mapa final'!$AA$26="Leve"),CONCATENATE("R3C",'Mapa final'!$O$26),"")</f>
        <v/>
      </c>
      <c r="O8" s="54" t="str">
        <f>IF(AND('Mapa final'!$Y$27="Muy Alta",'Mapa final'!$AA$27="Leve"),CONCATENATE("R3C",'Mapa final'!$O$27),"")</f>
        <v/>
      </c>
      <c r="P8" s="52" t="str">
        <f>IF(AND('Mapa final'!$Y$22="Muy Alta",'Mapa final'!$AA$22="Menor"),CONCATENATE("R3C",'Mapa final'!$O$22),"")</f>
        <v/>
      </c>
      <c r="Q8" s="53" t="str">
        <f>IF(AND('Mapa final'!$Y$23="Muy Alta",'Mapa final'!$AA$23="Menor"),CONCATENATE("R3C",'Mapa final'!$O$23),"")</f>
        <v/>
      </c>
      <c r="R8" s="53" t="str">
        <f>IF(AND('Mapa final'!$Y$24="Muy Alta",'Mapa final'!$AA$24="Menor"),CONCATENATE("R3C",'Mapa final'!$O$24),"")</f>
        <v/>
      </c>
      <c r="S8" s="53" t="str">
        <f>IF(AND('Mapa final'!$Y$25="Muy Alta",'Mapa final'!$AA$25="Menor"),CONCATENATE("R3C",'Mapa final'!$O$25),"")</f>
        <v/>
      </c>
      <c r="T8" s="53" t="str">
        <f>IF(AND('Mapa final'!$Y$26="Muy Alta",'Mapa final'!$AA$26="Menor"),CONCATENATE("R3C",'Mapa final'!$O$26),"")</f>
        <v/>
      </c>
      <c r="U8" s="54" t="str">
        <f>IF(AND('Mapa final'!$Y$27="Muy Alta",'Mapa final'!$AA$27="Menor"),CONCATENATE("R3C",'Mapa final'!$O$27),"")</f>
        <v/>
      </c>
      <c r="V8" s="52" t="str">
        <f>IF(AND('Mapa final'!$Y$22="Muy Alta",'Mapa final'!$AA$22="Moderado"),CONCATENATE("R3C",'Mapa final'!$O$22),"")</f>
        <v/>
      </c>
      <c r="W8" s="53" t="str">
        <f>IF(AND('Mapa final'!$Y$23="Muy Alta",'Mapa final'!$AA$23="Moderado"),CONCATENATE("R3C",'Mapa final'!$O$23),"")</f>
        <v/>
      </c>
      <c r="X8" s="53" t="str">
        <f>IF(AND('Mapa final'!$Y$24="Muy Alta",'Mapa final'!$AA$24="Moderado"),CONCATENATE("R3C",'Mapa final'!$O$24),"")</f>
        <v/>
      </c>
      <c r="Y8" s="53" t="str">
        <f>IF(AND('Mapa final'!$Y$25="Muy Alta",'Mapa final'!$AA$25="Moderado"),CONCATENATE("R3C",'Mapa final'!$O$25),"")</f>
        <v/>
      </c>
      <c r="Z8" s="53" t="str">
        <f>IF(AND('Mapa final'!$Y$26="Muy Alta",'Mapa final'!$AA$26="Moderado"),CONCATENATE("R3C",'Mapa final'!$O$26),"")</f>
        <v/>
      </c>
      <c r="AA8" s="54" t="str">
        <f>IF(AND('Mapa final'!$Y$27="Muy Alta",'Mapa final'!$AA$27="Moderado"),CONCATENATE("R3C",'Mapa final'!$O$27),"")</f>
        <v/>
      </c>
      <c r="AB8" s="52" t="str">
        <f>IF(AND('Mapa final'!$Y$22="Muy Alta",'Mapa final'!$AA$22="Mayor"),CONCATENATE("R3C",'Mapa final'!$O$22),"")</f>
        <v/>
      </c>
      <c r="AC8" s="53" t="str">
        <f>IF(AND('Mapa final'!$Y$23="Muy Alta",'Mapa final'!$AA$23="Mayor"),CONCATENATE("R3C",'Mapa final'!$O$23),"")</f>
        <v/>
      </c>
      <c r="AD8" s="53" t="str">
        <f>IF(AND('Mapa final'!$Y$24="Muy Alta",'Mapa final'!$AA$24="Mayor"),CONCATENATE("R3C",'Mapa final'!$O$24),"")</f>
        <v/>
      </c>
      <c r="AE8" s="53" t="str">
        <f>IF(AND('Mapa final'!$Y$25="Muy Alta",'Mapa final'!$AA$25="Mayor"),CONCATENATE("R3C",'Mapa final'!$O$25),"")</f>
        <v/>
      </c>
      <c r="AF8" s="53" t="str">
        <f>IF(AND('Mapa final'!$Y$26="Muy Alta",'Mapa final'!$AA$26="Mayor"),CONCATENATE("R3C",'Mapa final'!$O$26),"")</f>
        <v/>
      </c>
      <c r="AG8" s="54" t="str">
        <f>IF(AND('Mapa final'!$Y$27="Muy Alta",'Mapa final'!$AA$27="Mayor"),CONCATENATE("R3C",'Mapa final'!$O$27),"")</f>
        <v/>
      </c>
      <c r="AH8" s="55" t="str">
        <f>IF(AND('Mapa final'!$Y$22="Muy Alta",'Mapa final'!$AA$22="Catastrófico"),CONCATENATE("R3C",'Mapa final'!$O$22),"")</f>
        <v/>
      </c>
      <c r="AI8" s="56" t="str">
        <f>IF(AND('Mapa final'!$Y$23="Muy Alta",'Mapa final'!$AA$23="Catastrófico"),CONCATENATE("R3C",'Mapa final'!$O$23),"")</f>
        <v/>
      </c>
      <c r="AJ8" s="56" t="str">
        <f>IF(AND('Mapa final'!$Y$24="Muy Alta",'Mapa final'!$AA$24="Catastrófico"),CONCATENATE("R3C",'Mapa final'!$O$24),"")</f>
        <v/>
      </c>
      <c r="AK8" s="56" t="str">
        <f>IF(AND('Mapa final'!$Y$25="Muy Alta",'Mapa final'!$AA$25="Catastrófico"),CONCATENATE("R3C",'Mapa final'!$O$25),"")</f>
        <v/>
      </c>
      <c r="AL8" s="56" t="str">
        <f>IF(AND('Mapa final'!$Y$26="Muy Alta",'Mapa final'!$AA$26="Catastrófico"),CONCATENATE("R3C",'Mapa final'!$O$26),"")</f>
        <v/>
      </c>
      <c r="AM8" s="57" t="str">
        <f>IF(AND('Mapa final'!$Y$27="Muy Alta",'Mapa final'!$AA$27="Catastrófico"),CONCATENATE("R3C",'Mapa final'!$O$27),"")</f>
        <v/>
      </c>
      <c r="AN8" s="84"/>
      <c r="AO8" s="350"/>
      <c r="AP8" s="351"/>
      <c r="AQ8" s="351"/>
      <c r="AR8" s="351"/>
      <c r="AS8" s="351"/>
      <c r="AT8" s="352"/>
      <c r="AU8" s="84"/>
      <c r="AV8" s="84"/>
      <c r="AW8" s="84"/>
      <c r="AX8" s="84"/>
      <c r="AY8" s="84"/>
      <c r="AZ8" s="84"/>
      <c r="BA8" s="84"/>
      <c r="BB8" s="84"/>
      <c r="BC8" s="84"/>
      <c r="BD8" s="84"/>
      <c r="BE8" s="84"/>
      <c r="BF8" s="84"/>
      <c r="BG8" s="84"/>
      <c r="BH8" s="84"/>
      <c r="BI8" s="84"/>
      <c r="BJ8" s="84"/>
      <c r="BK8" s="84"/>
      <c r="BL8" s="84"/>
      <c r="BM8" s="84"/>
      <c r="BN8" s="84"/>
      <c r="BO8" s="84"/>
      <c r="BP8" s="84"/>
      <c r="BQ8" s="84"/>
      <c r="BR8" s="84"/>
      <c r="BS8" s="84"/>
      <c r="BT8" s="84"/>
      <c r="BU8" s="84"/>
      <c r="BV8" s="84"/>
      <c r="BW8" s="84"/>
      <c r="BX8" s="84"/>
    </row>
    <row r="9" spans="1:91" ht="15" customHeight="1" x14ac:dyDescent="0.25">
      <c r="A9" s="84"/>
      <c r="B9" s="288"/>
      <c r="C9" s="288"/>
      <c r="D9" s="289"/>
      <c r="E9" s="329"/>
      <c r="F9" s="330"/>
      <c r="G9" s="330"/>
      <c r="H9" s="330"/>
      <c r="I9" s="331"/>
      <c r="J9" s="52" t="str">
        <f>IF(AND('Mapa final'!$Y$28="Muy Alta",'Mapa final'!$AA$28="Leve"),CONCATENATE("R4C",'Mapa final'!$O$28),"")</f>
        <v/>
      </c>
      <c r="K9" s="53" t="str">
        <f>IF(AND('Mapa final'!$Y$29="Muy Alta",'Mapa final'!$AA$29="Leve"),CONCATENATE("R4C",'Mapa final'!$O$29),"")</f>
        <v/>
      </c>
      <c r="L9" s="58" t="str">
        <f>IF(AND('Mapa final'!$Y$30="Muy Alta",'Mapa final'!$AA$30="Leve"),CONCATENATE("R4C",'Mapa final'!$O$30),"")</f>
        <v/>
      </c>
      <c r="M9" s="58" t="str">
        <f>IF(AND('Mapa final'!$Y$31="Muy Alta",'Mapa final'!$AA$31="Leve"),CONCATENATE("R4C",'Mapa final'!$O$31),"")</f>
        <v/>
      </c>
      <c r="N9" s="58" t="str">
        <f>IF(AND('Mapa final'!$Y$32="Muy Alta",'Mapa final'!$AA$32="Leve"),CONCATENATE("R4C",'Mapa final'!$O$32),"")</f>
        <v/>
      </c>
      <c r="O9" s="54" t="str">
        <f>IF(AND('Mapa final'!$Y$33="Muy Alta",'Mapa final'!$AA$33="Leve"),CONCATENATE("R4C",'Mapa final'!$O$33),"")</f>
        <v/>
      </c>
      <c r="P9" s="52" t="str">
        <f>IF(AND('Mapa final'!$Y$28="Muy Alta",'Mapa final'!$AA$28="Menor"),CONCATENATE("R4C",'Mapa final'!$O$28),"")</f>
        <v/>
      </c>
      <c r="Q9" s="53" t="str">
        <f>IF(AND('Mapa final'!$Y$29="Muy Alta",'Mapa final'!$AA$29="Menor"),CONCATENATE("R4C",'Mapa final'!$O$29),"")</f>
        <v/>
      </c>
      <c r="R9" s="58" t="str">
        <f>IF(AND('Mapa final'!$Y$30="Muy Alta",'Mapa final'!$AA$30="Menor"),CONCATENATE("R4C",'Mapa final'!$O$30),"")</f>
        <v/>
      </c>
      <c r="S9" s="58" t="str">
        <f>IF(AND('Mapa final'!$Y$31="Muy Alta",'Mapa final'!$AA$31="Menor"),CONCATENATE("R4C",'Mapa final'!$O$31),"")</f>
        <v/>
      </c>
      <c r="T9" s="58" t="str">
        <f>IF(AND('Mapa final'!$Y$32="Muy Alta",'Mapa final'!$AA$32="Menor"),CONCATENATE("R4C",'Mapa final'!$O$32),"")</f>
        <v/>
      </c>
      <c r="U9" s="54" t="str">
        <f>IF(AND('Mapa final'!$Y$33="Muy Alta",'Mapa final'!$AA$33="Menor"),CONCATENATE("R4C",'Mapa final'!$O$33),"")</f>
        <v/>
      </c>
      <c r="V9" s="52" t="str">
        <f>IF(AND('Mapa final'!$Y$28="Muy Alta",'Mapa final'!$AA$28="Moderado"),CONCATENATE("R4C",'Mapa final'!$O$28),"")</f>
        <v/>
      </c>
      <c r="W9" s="53" t="str">
        <f>IF(AND('Mapa final'!$Y$29="Muy Alta",'Mapa final'!$AA$29="Moderado"),CONCATENATE("R4C",'Mapa final'!$O$29),"")</f>
        <v/>
      </c>
      <c r="X9" s="58" t="str">
        <f>IF(AND('Mapa final'!$Y$30="Muy Alta",'Mapa final'!$AA$30="Moderado"),CONCATENATE("R4C",'Mapa final'!$O$30),"")</f>
        <v/>
      </c>
      <c r="Y9" s="58" t="str">
        <f>IF(AND('Mapa final'!$Y$31="Muy Alta",'Mapa final'!$AA$31="Moderado"),CONCATENATE("R4C",'Mapa final'!$O$31),"")</f>
        <v/>
      </c>
      <c r="Z9" s="58" t="str">
        <f>IF(AND('Mapa final'!$Y$32="Muy Alta",'Mapa final'!$AA$32="Moderado"),CONCATENATE("R4C",'Mapa final'!$O$32),"")</f>
        <v/>
      </c>
      <c r="AA9" s="54" t="str">
        <f>IF(AND('Mapa final'!$Y$33="Muy Alta",'Mapa final'!$AA$33="Moderado"),CONCATENATE("R4C",'Mapa final'!$O$33),"")</f>
        <v/>
      </c>
      <c r="AB9" s="52" t="str">
        <f>IF(AND('Mapa final'!$Y$28="Muy Alta",'Mapa final'!$AA$28="Mayor"),CONCATENATE("R4C",'Mapa final'!$O$28),"")</f>
        <v/>
      </c>
      <c r="AC9" s="53" t="str">
        <f>IF(AND('Mapa final'!$Y$29="Muy Alta",'Mapa final'!$AA$29="Mayor"),CONCATENATE("R4C",'Mapa final'!$O$29),"")</f>
        <v/>
      </c>
      <c r="AD9" s="58" t="str">
        <f>IF(AND('Mapa final'!$Y$30="Muy Alta",'Mapa final'!$AA$30="Mayor"),CONCATENATE("R4C",'Mapa final'!$O$30),"")</f>
        <v/>
      </c>
      <c r="AE9" s="58" t="str">
        <f>IF(AND('Mapa final'!$Y$31="Muy Alta",'Mapa final'!$AA$31="Mayor"),CONCATENATE("R4C",'Mapa final'!$O$31),"")</f>
        <v/>
      </c>
      <c r="AF9" s="58" t="str">
        <f>IF(AND('Mapa final'!$Y$32="Muy Alta",'Mapa final'!$AA$32="Mayor"),CONCATENATE("R4C",'Mapa final'!$O$32),"")</f>
        <v/>
      </c>
      <c r="AG9" s="54" t="str">
        <f>IF(AND('Mapa final'!$Y$33="Muy Alta",'Mapa final'!$AA$33="Mayor"),CONCATENATE("R4C",'Mapa final'!$O$33),"")</f>
        <v/>
      </c>
      <c r="AH9" s="55" t="str">
        <f>IF(AND('Mapa final'!$Y$28="Muy Alta",'Mapa final'!$AA$28="Catastrófico"),CONCATENATE("R4C",'Mapa final'!$O$28),"")</f>
        <v/>
      </c>
      <c r="AI9" s="56" t="str">
        <f>IF(AND('Mapa final'!$Y$29="Muy Alta",'Mapa final'!$AA$29="Catastrófico"),CONCATENATE("R4C",'Mapa final'!$O$29),"")</f>
        <v/>
      </c>
      <c r="AJ9" s="56" t="str">
        <f>IF(AND('Mapa final'!$Y$30="Muy Alta",'Mapa final'!$AA$30="Catastrófico"),CONCATENATE("R4C",'Mapa final'!$O$30),"")</f>
        <v/>
      </c>
      <c r="AK9" s="56" t="str">
        <f>IF(AND('Mapa final'!$Y$31="Muy Alta",'Mapa final'!$AA$31="Catastrófico"),CONCATENATE("R4C",'Mapa final'!$O$31),"")</f>
        <v/>
      </c>
      <c r="AL9" s="56" t="str">
        <f>IF(AND('Mapa final'!$Y$32="Muy Alta",'Mapa final'!$AA$32="Catastrófico"),CONCATENATE("R4C",'Mapa final'!$O$32),"")</f>
        <v/>
      </c>
      <c r="AM9" s="57" t="str">
        <f>IF(AND('Mapa final'!$Y$33="Muy Alta",'Mapa final'!$AA$33="Catastrófico"),CONCATENATE("R4C",'Mapa final'!$O$33),"")</f>
        <v/>
      </c>
      <c r="AN9" s="84"/>
      <c r="AO9" s="350"/>
      <c r="AP9" s="351"/>
      <c r="AQ9" s="351"/>
      <c r="AR9" s="351"/>
      <c r="AS9" s="351"/>
      <c r="AT9" s="352"/>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row>
    <row r="10" spans="1:91" ht="15" customHeight="1" x14ac:dyDescent="0.25">
      <c r="A10" s="84"/>
      <c r="B10" s="288"/>
      <c r="C10" s="288"/>
      <c r="D10" s="289"/>
      <c r="E10" s="329"/>
      <c r="F10" s="330"/>
      <c r="G10" s="330"/>
      <c r="H10" s="330"/>
      <c r="I10" s="331"/>
      <c r="J10" s="52" t="str">
        <f>IF(AND('Mapa final'!$Y$34="Muy Alta",'Mapa final'!$AA$34="Leve"),CONCATENATE("R5C",'Mapa final'!$O$34),"")</f>
        <v/>
      </c>
      <c r="K10" s="53" t="str">
        <f>IF(AND('Mapa final'!$Y$35="Muy Alta",'Mapa final'!$AA$35="Leve"),CONCATENATE("R5C",'Mapa final'!$O$35),"")</f>
        <v/>
      </c>
      <c r="L10" s="58" t="str">
        <f>IF(AND('Mapa final'!$Y$36="Muy Alta",'Mapa final'!$AA$36="Leve"),CONCATENATE("R5C",'Mapa final'!$O$36),"")</f>
        <v/>
      </c>
      <c r="M10" s="58" t="str">
        <f>IF(AND('Mapa final'!$Y$37="Muy Alta",'Mapa final'!$AA$37="Leve"),CONCATENATE("R5C",'Mapa final'!$O$37),"")</f>
        <v/>
      </c>
      <c r="N10" s="58" t="str">
        <f>IF(AND('Mapa final'!$Y$38="Muy Alta",'Mapa final'!$AA$38="Leve"),CONCATENATE("R5C",'Mapa final'!$O$38),"")</f>
        <v/>
      </c>
      <c r="O10" s="54" t="str">
        <f>IF(AND('Mapa final'!$Y$39="Muy Alta",'Mapa final'!$AA$39="Leve"),CONCATENATE("R5C",'Mapa final'!$O$39),"")</f>
        <v/>
      </c>
      <c r="P10" s="52" t="str">
        <f>IF(AND('Mapa final'!$Y$34="Muy Alta",'Mapa final'!$AA$34="Menor"),CONCATENATE("R5C",'Mapa final'!$O$34),"")</f>
        <v/>
      </c>
      <c r="Q10" s="53" t="str">
        <f>IF(AND('Mapa final'!$Y$35="Muy Alta",'Mapa final'!$AA$35="Menor"),CONCATENATE("R5C",'Mapa final'!$O$35),"")</f>
        <v/>
      </c>
      <c r="R10" s="58" t="str">
        <f>IF(AND('Mapa final'!$Y$36="Muy Alta",'Mapa final'!$AA$36="Menor"),CONCATENATE("R5C",'Mapa final'!$O$36),"")</f>
        <v/>
      </c>
      <c r="S10" s="58" t="str">
        <f>IF(AND('Mapa final'!$Y$37="Muy Alta",'Mapa final'!$AA$37="Menor"),CONCATENATE("R5C",'Mapa final'!$O$37),"")</f>
        <v/>
      </c>
      <c r="T10" s="58" t="str">
        <f>IF(AND('Mapa final'!$Y$38="Muy Alta",'Mapa final'!$AA$38="Menor"),CONCATENATE("R5C",'Mapa final'!$O$38),"")</f>
        <v/>
      </c>
      <c r="U10" s="54" t="str">
        <f>IF(AND('Mapa final'!$Y$39="Muy Alta",'Mapa final'!$AA$39="Menor"),CONCATENATE("R5C",'Mapa final'!$O$39),"")</f>
        <v/>
      </c>
      <c r="V10" s="52" t="str">
        <f>IF(AND('Mapa final'!$Y$34="Muy Alta",'Mapa final'!$AA$34="Moderado"),CONCATENATE("R5C",'Mapa final'!$O$34),"")</f>
        <v/>
      </c>
      <c r="W10" s="53" t="str">
        <f>IF(AND('Mapa final'!$Y$35="Muy Alta",'Mapa final'!$AA$35="Moderado"),CONCATENATE("R5C",'Mapa final'!$O$35),"")</f>
        <v/>
      </c>
      <c r="X10" s="58" t="str">
        <f>IF(AND('Mapa final'!$Y$36="Muy Alta",'Mapa final'!$AA$36="Moderado"),CONCATENATE("R5C",'Mapa final'!$O$36),"")</f>
        <v/>
      </c>
      <c r="Y10" s="58" t="str">
        <f>IF(AND('Mapa final'!$Y$37="Muy Alta",'Mapa final'!$AA$37="Moderado"),CONCATENATE("R5C",'Mapa final'!$O$37),"")</f>
        <v/>
      </c>
      <c r="Z10" s="58" t="str">
        <f>IF(AND('Mapa final'!$Y$38="Muy Alta",'Mapa final'!$AA$38="Moderado"),CONCATENATE("R5C",'Mapa final'!$O$38),"")</f>
        <v/>
      </c>
      <c r="AA10" s="54" t="str">
        <f>IF(AND('Mapa final'!$Y$39="Muy Alta",'Mapa final'!$AA$39="Moderado"),CONCATENATE("R5C",'Mapa final'!$O$39),"")</f>
        <v/>
      </c>
      <c r="AB10" s="52" t="str">
        <f>IF(AND('Mapa final'!$Y$34="Muy Alta",'Mapa final'!$AA$34="Mayor"),CONCATENATE("R5C",'Mapa final'!$O$34),"")</f>
        <v/>
      </c>
      <c r="AC10" s="53" t="str">
        <f>IF(AND('Mapa final'!$Y$35="Muy Alta",'Mapa final'!$AA$35="Mayor"),CONCATENATE("R5C",'Mapa final'!$O$35),"")</f>
        <v/>
      </c>
      <c r="AD10" s="58" t="str">
        <f>IF(AND('Mapa final'!$Y$36="Muy Alta",'Mapa final'!$AA$36="Mayor"),CONCATENATE("R5C",'Mapa final'!$O$36),"")</f>
        <v/>
      </c>
      <c r="AE10" s="58" t="str">
        <f>IF(AND('Mapa final'!$Y$37="Muy Alta",'Mapa final'!$AA$37="Mayor"),CONCATENATE("R5C",'Mapa final'!$O$37),"")</f>
        <v/>
      </c>
      <c r="AF10" s="58" t="str">
        <f>IF(AND('Mapa final'!$Y$38="Muy Alta",'Mapa final'!$AA$38="Mayor"),CONCATENATE("R5C",'Mapa final'!$O$38),"")</f>
        <v/>
      </c>
      <c r="AG10" s="54" t="str">
        <f>IF(AND('Mapa final'!$Y$39="Muy Alta",'Mapa final'!$AA$39="Mayor"),CONCATENATE("R5C",'Mapa final'!$O$39),"")</f>
        <v/>
      </c>
      <c r="AH10" s="55" t="str">
        <f>IF(AND('Mapa final'!$Y$34="Muy Alta",'Mapa final'!$AA$34="Catastrófico"),CONCATENATE("R5C",'Mapa final'!$O$34),"")</f>
        <v/>
      </c>
      <c r="AI10" s="56" t="str">
        <f>IF(AND('Mapa final'!$Y$35="Muy Alta",'Mapa final'!$AA$35="Catastrófico"),CONCATENATE("R5C",'Mapa final'!$O$35),"")</f>
        <v/>
      </c>
      <c r="AJ10" s="56" t="str">
        <f>IF(AND('Mapa final'!$Y$36="Muy Alta",'Mapa final'!$AA$36="Catastrófico"),CONCATENATE("R5C",'Mapa final'!$O$36),"")</f>
        <v/>
      </c>
      <c r="AK10" s="56" t="str">
        <f>IF(AND('Mapa final'!$Y$37="Muy Alta",'Mapa final'!$AA$37="Catastrófico"),CONCATENATE("R5C",'Mapa final'!$O$37),"")</f>
        <v/>
      </c>
      <c r="AL10" s="56" t="str">
        <f>IF(AND('Mapa final'!$Y$38="Muy Alta",'Mapa final'!$AA$38="Catastrófico"),CONCATENATE("R5C",'Mapa final'!$O$38),"")</f>
        <v/>
      </c>
      <c r="AM10" s="57" t="str">
        <f>IF(AND('Mapa final'!$Y$39="Muy Alta",'Mapa final'!$AA$39="Catastrófico"),CONCATENATE("R5C",'Mapa final'!$O$39),"")</f>
        <v/>
      </c>
      <c r="AN10" s="84"/>
      <c r="AO10" s="350"/>
      <c r="AP10" s="351"/>
      <c r="AQ10" s="351"/>
      <c r="AR10" s="351"/>
      <c r="AS10" s="351"/>
      <c r="AT10" s="352"/>
      <c r="AU10" s="84"/>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row>
    <row r="11" spans="1:91" ht="15" customHeight="1" x14ac:dyDescent="0.25">
      <c r="A11" s="84"/>
      <c r="B11" s="288"/>
      <c r="C11" s="288"/>
      <c r="D11" s="289"/>
      <c r="E11" s="329"/>
      <c r="F11" s="330"/>
      <c r="G11" s="330"/>
      <c r="H11" s="330"/>
      <c r="I11" s="331"/>
      <c r="J11" s="52" t="str">
        <f>IF(AND('Mapa final'!$Y$40="Muy Alta",'Mapa final'!$AA$40="Leve"),CONCATENATE("R6C",'Mapa final'!$O$40),"")</f>
        <v/>
      </c>
      <c r="K11" s="53" t="str">
        <f>IF(AND('Mapa final'!$Y$41="Muy Alta",'Mapa final'!$AA$41="Leve"),CONCATENATE("R6C",'Mapa final'!$O$41),"")</f>
        <v/>
      </c>
      <c r="L11" s="58" t="str">
        <f>IF(AND('Mapa final'!$Y$42="Muy Alta",'Mapa final'!$AA$42="Leve"),CONCATENATE("R6C",'Mapa final'!$O$42),"")</f>
        <v/>
      </c>
      <c r="M11" s="58" t="str">
        <f>IF(AND('Mapa final'!$Y$43="Muy Alta",'Mapa final'!$AA$43="Leve"),CONCATENATE("R6C",'Mapa final'!$O$43),"")</f>
        <v/>
      </c>
      <c r="N11" s="58" t="str">
        <f>IF(AND('Mapa final'!$Y$44="Muy Alta",'Mapa final'!$AA$44="Leve"),CONCATENATE("R6C",'Mapa final'!$O$44),"")</f>
        <v/>
      </c>
      <c r="O11" s="54" t="str">
        <f>IF(AND('Mapa final'!$Y$45="Muy Alta",'Mapa final'!$AA$45="Leve"),CONCATENATE("R6C",'Mapa final'!$O$45),"")</f>
        <v/>
      </c>
      <c r="P11" s="52" t="str">
        <f>IF(AND('Mapa final'!$Y$40="Muy Alta",'Mapa final'!$AA$40="Menor"),CONCATENATE("R6C",'Mapa final'!$O$40),"")</f>
        <v/>
      </c>
      <c r="Q11" s="53" t="str">
        <f>IF(AND('Mapa final'!$Y$41="Muy Alta",'Mapa final'!$AA$41="Menor"),CONCATENATE("R6C",'Mapa final'!$O$41),"")</f>
        <v/>
      </c>
      <c r="R11" s="58" t="str">
        <f>IF(AND('Mapa final'!$Y$42="Muy Alta",'Mapa final'!$AA$42="Menor"),CONCATENATE("R6C",'Mapa final'!$O$42),"")</f>
        <v/>
      </c>
      <c r="S11" s="58" t="str">
        <f>IF(AND('Mapa final'!$Y$43="Muy Alta",'Mapa final'!$AA$43="Menor"),CONCATENATE("R6C",'Mapa final'!$O$43),"")</f>
        <v/>
      </c>
      <c r="T11" s="58" t="str">
        <f>IF(AND('Mapa final'!$Y$44="Muy Alta",'Mapa final'!$AA$44="Menor"),CONCATENATE("R6C",'Mapa final'!$O$44),"")</f>
        <v/>
      </c>
      <c r="U11" s="54" t="str">
        <f>IF(AND('Mapa final'!$Y$45="Muy Alta",'Mapa final'!$AA$45="Menor"),CONCATENATE("R6C",'Mapa final'!$O$45),"")</f>
        <v/>
      </c>
      <c r="V11" s="52" t="str">
        <f>IF(AND('Mapa final'!$Y$40="Muy Alta",'Mapa final'!$AA$40="Moderado"),CONCATENATE("R6C",'Mapa final'!$O$40),"")</f>
        <v/>
      </c>
      <c r="W11" s="53" t="str">
        <f>IF(AND('Mapa final'!$Y$41="Muy Alta",'Mapa final'!$AA$41="Moderado"),CONCATENATE("R6C",'Mapa final'!$O$41),"")</f>
        <v/>
      </c>
      <c r="X11" s="58" t="str">
        <f>IF(AND('Mapa final'!$Y$42="Muy Alta",'Mapa final'!$AA$42="Moderado"),CONCATENATE("R6C",'Mapa final'!$O$42),"")</f>
        <v/>
      </c>
      <c r="Y11" s="58" t="str">
        <f>IF(AND('Mapa final'!$Y$43="Muy Alta",'Mapa final'!$AA$43="Moderado"),CONCATENATE("R6C",'Mapa final'!$O$43),"")</f>
        <v/>
      </c>
      <c r="Z11" s="58" t="str">
        <f>IF(AND('Mapa final'!$Y$44="Muy Alta",'Mapa final'!$AA$44="Moderado"),CONCATENATE("R6C",'Mapa final'!$O$44),"")</f>
        <v/>
      </c>
      <c r="AA11" s="54" t="str">
        <f>IF(AND('Mapa final'!$Y$45="Muy Alta",'Mapa final'!$AA$45="Moderado"),CONCATENATE("R6C",'Mapa final'!$O$45),"")</f>
        <v/>
      </c>
      <c r="AB11" s="52" t="str">
        <f>IF(AND('Mapa final'!$Y$40="Muy Alta",'Mapa final'!$AA$40="Mayor"),CONCATENATE("R6C",'Mapa final'!$O$40),"")</f>
        <v/>
      </c>
      <c r="AC11" s="53" t="str">
        <f>IF(AND('Mapa final'!$Y$41="Muy Alta",'Mapa final'!$AA$41="Mayor"),CONCATENATE("R6C",'Mapa final'!$O$41),"")</f>
        <v/>
      </c>
      <c r="AD11" s="58" t="str">
        <f>IF(AND('Mapa final'!$Y$42="Muy Alta",'Mapa final'!$AA$42="Mayor"),CONCATENATE("R6C",'Mapa final'!$O$42),"")</f>
        <v/>
      </c>
      <c r="AE11" s="58" t="str">
        <f>IF(AND('Mapa final'!$Y$43="Muy Alta",'Mapa final'!$AA$43="Mayor"),CONCATENATE("R6C",'Mapa final'!$O$43),"")</f>
        <v/>
      </c>
      <c r="AF11" s="58" t="str">
        <f>IF(AND('Mapa final'!$Y$44="Muy Alta",'Mapa final'!$AA$44="Mayor"),CONCATENATE("R6C",'Mapa final'!$O$44),"")</f>
        <v/>
      </c>
      <c r="AG11" s="54" t="str">
        <f>IF(AND('Mapa final'!$Y$45="Muy Alta",'Mapa final'!$AA$45="Mayor"),CONCATENATE("R6C",'Mapa final'!$O$45),"")</f>
        <v/>
      </c>
      <c r="AH11" s="55" t="str">
        <f>IF(AND('Mapa final'!$Y$40="Muy Alta",'Mapa final'!$AA$40="Catastrófico"),CONCATENATE("R6C",'Mapa final'!$O$40),"")</f>
        <v/>
      </c>
      <c r="AI11" s="56" t="str">
        <f>IF(AND('Mapa final'!$Y$41="Muy Alta",'Mapa final'!$AA$41="Catastrófico"),CONCATENATE("R6C",'Mapa final'!$O$41),"")</f>
        <v/>
      </c>
      <c r="AJ11" s="56" t="str">
        <f>IF(AND('Mapa final'!$Y$42="Muy Alta",'Mapa final'!$AA$42="Catastrófico"),CONCATENATE("R6C",'Mapa final'!$O$42),"")</f>
        <v/>
      </c>
      <c r="AK11" s="56" t="str">
        <f>IF(AND('Mapa final'!$Y$43="Muy Alta",'Mapa final'!$AA$43="Catastrófico"),CONCATENATE("R6C",'Mapa final'!$O$43),"")</f>
        <v/>
      </c>
      <c r="AL11" s="56" t="str">
        <f>IF(AND('Mapa final'!$Y$44="Muy Alta",'Mapa final'!$AA$44="Catastrófico"),CONCATENATE("R6C",'Mapa final'!$O$44),"")</f>
        <v/>
      </c>
      <c r="AM11" s="57" t="str">
        <f>IF(AND('Mapa final'!$Y$45="Muy Alta",'Mapa final'!$AA$45="Catastrófico"),CONCATENATE("R6C",'Mapa final'!$O$45),"")</f>
        <v/>
      </c>
      <c r="AN11" s="84"/>
      <c r="AO11" s="350"/>
      <c r="AP11" s="351"/>
      <c r="AQ11" s="351"/>
      <c r="AR11" s="351"/>
      <c r="AS11" s="351"/>
      <c r="AT11" s="352"/>
      <c r="AU11" s="84"/>
      <c r="AV11" s="84"/>
      <c r="AW11" s="84"/>
      <c r="AX11" s="84"/>
      <c r="AY11" s="84"/>
      <c r="AZ11" s="84"/>
      <c r="BA11" s="84"/>
      <c r="BB11" s="84"/>
      <c r="BC11" s="84"/>
      <c r="BD11" s="84"/>
      <c r="BE11" s="84"/>
      <c r="BF11" s="84"/>
      <c r="BG11" s="84"/>
      <c r="BH11" s="84"/>
      <c r="BI11" s="84"/>
      <c r="BJ11" s="84"/>
      <c r="BK11" s="84"/>
      <c r="BL11" s="84"/>
      <c r="BM11" s="84"/>
      <c r="BN11" s="84"/>
      <c r="BO11" s="84"/>
      <c r="BP11" s="84"/>
      <c r="BQ11" s="84"/>
      <c r="BR11" s="84"/>
      <c r="BS11" s="84"/>
      <c r="BT11" s="84"/>
      <c r="BU11" s="84"/>
      <c r="BV11" s="84"/>
      <c r="BW11" s="84"/>
      <c r="BX11" s="84"/>
    </row>
    <row r="12" spans="1:91" ht="15" customHeight="1" x14ac:dyDescent="0.25">
      <c r="A12" s="84"/>
      <c r="B12" s="288"/>
      <c r="C12" s="288"/>
      <c r="D12" s="289"/>
      <c r="E12" s="329"/>
      <c r="F12" s="330"/>
      <c r="G12" s="330"/>
      <c r="H12" s="330"/>
      <c r="I12" s="331"/>
      <c r="J12" s="52" t="str">
        <f>IF(AND('Mapa final'!$Y$46="Muy Alta",'Mapa final'!$AA$46="Leve"),CONCATENATE("R7C",'Mapa final'!$O$46),"")</f>
        <v/>
      </c>
      <c r="K12" s="53" t="str">
        <f>IF(AND('Mapa final'!$Y$47="Muy Alta",'Mapa final'!$AA$47="Leve"),CONCATENATE("R7C",'Mapa final'!$O$47),"")</f>
        <v/>
      </c>
      <c r="L12" s="58" t="str">
        <f>IF(AND('Mapa final'!$Y$48="Muy Alta",'Mapa final'!$AA$48="Leve"),CONCATENATE("R7C",'Mapa final'!$O$48),"")</f>
        <v/>
      </c>
      <c r="M12" s="58" t="str">
        <f>IF(AND('Mapa final'!$Y$49="Muy Alta",'Mapa final'!$AA$49="Leve"),CONCATENATE("R7C",'Mapa final'!$O$49),"")</f>
        <v/>
      </c>
      <c r="N12" s="58" t="str">
        <f>IF(AND('Mapa final'!$Y$50="Muy Alta",'Mapa final'!$AA$50="Leve"),CONCATENATE("R7C",'Mapa final'!$O$50),"")</f>
        <v/>
      </c>
      <c r="O12" s="54" t="str">
        <f>IF(AND('Mapa final'!$Y$51="Muy Alta",'Mapa final'!$AA$51="Leve"),CONCATENATE("R7C",'Mapa final'!$O$51),"")</f>
        <v/>
      </c>
      <c r="P12" s="52" t="str">
        <f>IF(AND('Mapa final'!$Y$46="Muy Alta",'Mapa final'!$AA$46="Menor"),CONCATENATE("R7C",'Mapa final'!$O$46),"")</f>
        <v/>
      </c>
      <c r="Q12" s="53" t="str">
        <f>IF(AND('Mapa final'!$Y$47="Muy Alta",'Mapa final'!$AA$47="Menor"),CONCATENATE("R7C",'Mapa final'!$O$47),"")</f>
        <v/>
      </c>
      <c r="R12" s="58" t="str">
        <f>IF(AND('Mapa final'!$Y$48="Muy Alta",'Mapa final'!$AA$48="Menor"),CONCATENATE("R7C",'Mapa final'!$O$48),"")</f>
        <v/>
      </c>
      <c r="S12" s="58" t="str">
        <f>IF(AND('Mapa final'!$Y$49="Muy Alta",'Mapa final'!$AA$49="Menor"),CONCATENATE("R7C",'Mapa final'!$O$49),"")</f>
        <v/>
      </c>
      <c r="T12" s="58" t="str">
        <f>IF(AND('Mapa final'!$Y$50="Muy Alta",'Mapa final'!$AA$50="Menor"),CONCATENATE("R7C",'Mapa final'!$O$50),"")</f>
        <v/>
      </c>
      <c r="U12" s="54" t="str">
        <f>IF(AND('Mapa final'!$Y$51="Muy Alta",'Mapa final'!$AA$51="Menor"),CONCATENATE("R7C",'Mapa final'!$O$51),"")</f>
        <v/>
      </c>
      <c r="V12" s="52" t="str">
        <f>IF(AND('Mapa final'!$Y$46="Muy Alta",'Mapa final'!$AA$46="Moderado"),CONCATENATE("R7C",'Mapa final'!$O$46),"")</f>
        <v/>
      </c>
      <c r="W12" s="53" t="str">
        <f>IF(AND('Mapa final'!$Y$47="Muy Alta",'Mapa final'!$AA$47="Moderado"),CONCATENATE("R7C",'Mapa final'!$O$47),"")</f>
        <v/>
      </c>
      <c r="X12" s="58" t="str">
        <f>IF(AND('Mapa final'!$Y$48="Muy Alta",'Mapa final'!$AA$48="Moderado"),CONCATENATE("R7C",'Mapa final'!$O$48),"")</f>
        <v/>
      </c>
      <c r="Y12" s="58" t="str">
        <f>IF(AND('Mapa final'!$Y$49="Muy Alta",'Mapa final'!$AA$49="Moderado"),CONCATENATE("R7C",'Mapa final'!$O$49),"")</f>
        <v/>
      </c>
      <c r="Z12" s="58" t="str">
        <f>IF(AND('Mapa final'!$Y$50="Muy Alta",'Mapa final'!$AA$50="Moderado"),CONCATENATE("R7C",'Mapa final'!$O$50),"")</f>
        <v/>
      </c>
      <c r="AA12" s="54" t="str">
        <f>IF(AND('Mapa final'!$Y$51="Muy Alta",'Mapa final'!$AA$51="Moderado"),CONCATENATE("R7C",'Mapa final'!$O$51),"")</f>
        <v/>
      </c>
      <c r="AB12" s="52" t="str">
        <f>IF(AND('Mapa final'!$Y$46="Muy Alta",'Mapa final'!$AA$46="Mayor"),CONCATENATE("R7C",'Mapa final'!$O$46),"")</f>
        <v/>
      </c>
      <c r="AC12" s="53" t="str">
        <f>IF(AND('Mapa final'!$Y$47="Muy Alta",'Mapa final'!$AA$47="Mayor"),CONCATENATE("R7C",'Mapa final'!$O$47),"")</f>
        <v/>
      </c>
      <c r="AD12" s="58" t="str">
        <f>IF(AND('Mapa final'!$Y$48="Muy Alta",'Mapa final'!$AA$48="Mayor"),CONCATENATE("R7C",'Mapa final'!$O$48),"")</f>
        <v/>
      </c>
      <c r="AE12" s="58" t="str">
        <f>IF(AND('Mapa final'!$Y$49="Muy Alta",'Mapa final'!$AA$49="Mayor"),CONCATENATE("R7C",'Mapa final'!$O$49),"")</f>
        <v/>
      </c>
      <c r="AF12" s="58" t="str">
        <f>IF(AND('Mapa final'!$Y$50="Muy Alta",'Mapa final'!$AA$50="Mayor"),CONCATENATE("R7C",'Mapa final'!$O$50),"")</f>
        <v/>
      </c>
      <c r="AG12" s="54" t="str">
        <f>IF(AND('Mapa final'!$Y$51="Muy Alta",'Mapa final'!$AA$51="Mayor"),CONCATENATE("R7C",'Mapa final'!$O$51),"")</f>
        <v/>
      </c>
      <c r="AH12" s="55" t="str">
        <f>IF(AND('Mapa final'!$Y$46="Muy Alta",'Mapa final'!$AA$46="Catastrófico"),CONCATENATE("R7C",'Mapa final'!$O$46),"")</f>
        <v/>
      </c>
      <c r="AI12" s="56" t="str">
        <f>IF(AND('Mapa final'!$Y$47="Muy Alta",'Mapa final'!$AA$47="Catastrófico"),CONCATENATE("R7C",'Mapa final'!$O$47),"")</f>
        <v/>
      </c>
      <c r="AJ12" s="56" t="str">
        <f>IF(AND('Mapa final'!$Y$48="Muy Alta",'Mapa final'!$AA$48="Catastrófico"),CONCATENATE("R7C",'Mapa final'!$O$48),"")</f>
        <v/>
      </c>
      <c r="AK12" s="56" t="str">
        <f>IF(AND('Mapa final'!$Y$49="Muy Alta",'Mapa final'!$AA$49="Catastrófico"),CONCATENATE("R7C",'Mapa final'!$O$49),"")</f>
        <v/>
      </c>
      <c r="AL12" s="56" t="str">
        <f>IF(AND('Mapa final'!$Y$50="Muy Alta",'Mapa final'!$AA$50="Catastrófico"),CONCATENATE("R7C",'Mapa final'!$O$50),"")</f>
        <v/>
      </c>
      <c r="AM12" s="57" t="str">
        <f>IF(AND('Mapa final'!$Y$51="Muy Alta",'Mapa final'!$AA$51="Catastrófico"),CONCATENATE("R7C",'Mapa final'!$O$51),"")</f>
        <v/>
      </c>
      <c r="AN12" s="84"/>
      <c r="AO12" s="350"/>
      <c r="AP12" s="351"/>
      <c r="AQ12" s="351"/>
      <c r="AR12" s="351"/>
      <c r="AS12" s="351"/>
      <c r="AT12" s="352"/>
      <c r="AU12" s="84"/>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row>
    <row r="13" spans="1:91" ht="15" customHeight="1" x14ac:dyDescent="0.25">
      <c r="A13" s="84"/>
      <c r="B13" s="288"/>
      <c r="C13" s="288"/>
      <c r="D13" s="289"/>
      <c r="E13" s="329"/>
      <c r="F13" s="330"/>
      <c r="G13" s="330"/>
      <c r="H13" s="330"/>
      <c r="I13" s="331"/>
      <c r="J13" s="52" t="str">
        <f>IF(AND('Mapa final'!$Y$52="Muy Alta",'Mapa final'!$AA$52="Leve"),CONCATENATE("R8C",'Mapa final'!$O$52),"")</f>
        <v/>
      </c>
      <c r="K13" s="53" t="str">
        <f>IF(AND('Mapa final'!$Y$53="Muy Alta",'Mapa final'!$AA$53="Leve"),CONCATENATE("R8C",'Mapa final'!$O$53),"")</f>
        <v/>
      </c>
      <c r="L13" s="58" t="str">
        <f>IF(AND('Mapa final'!$Y$54="Muy Alta",'Mapa final'!$AA$54="Leve"),CONCATENATE("R8C",'Mapa final'!$O$54),"")</f>
        <v/>
      </c>
      <c r="M13" s="58" t="str">
        <f>IF(AND('Mapa final'!$Y$55="Muy Alta",'Mapa final'!$AA$55="Leve"),CONCATENATE("R8C",'Mapa final'!$O$55),"")</f>
        <v/>
      </c>
      <c r="N13" s="58" t="str">
        <f>IF(AND('Mapa final'!$Y$56="Muy Alta",'Mapa final'!$AA$56="Leve"),CONCATENATE("R8C",'Mapa final'!$O$56),"")</f>
        <v/>
      </c>
      <c r="O13" s="54" t="str">
        <f>IF(AND('Mapa final'!$Y$57="Muy Alta",'Mapa final'!$AA$57="Leve"),CONCATENATE("R8C",'Mapa final'!$O$57),"")</f>
        <v/>
      </c>
      <c r="P13" s="52" t="str">
        <f>IF(AND('Mapa final'!$Y$52="Muy Alta",'Mapa final'!$AA$52="Menor"),CONCATENATE("R8C",'Mapa final'!$O$52),"")</f>
        <v/>
      </c>
      <c r="Q13" s="53" t="str">
        <f>IF(AND('Mapa final'!$Y$53="Muy Alta",'Mapa final'!$AA$53="Menor"),CONCATENATE("R8C",'Mapa final'!$O$53),"")</f>
        <v/>
      </c>
      <c r="R13" s="58" t="str">
        <f>IF(AND('Mapa final'!$Y$54="Muy Alta",'Mapa final'!$AA$54="Menor"),CONCATENATE("R8C",'Mapa final'!$O$54),"")</f>
        <v/>
      </c>
      <c r="S13" s="58" t="str">
        <f>IF(AND('Mapa final'!$Y$55="Muy Alta",'Mapa final'!$AA$55="Menor"),CONCATENATE("R8C",'Mapa final'!$O$55),"")</f>
        <v/>
      </c>
      <c r="T13" s="58" t="str">
        <f>IF(AND('Mapa final'!$Y$56="Muy Alta",'Mapa final'!$AA$56="Menor"),CONCATENATE("R8C",'Mapa final'!$O$56),"")</f>
        <v/>
      </c>
      <c r="U13" s="54" t="str">
        <f>IF(AND('Mapa final'!$Y$57="Muy Alta",'Mapa final'!$AA$57="Menor"),CONCATENATE("R8C",'Mapa final'!$O$57),"")</f>
        <v/>
      </c>
      <c r="V13" s="52" t="str">
        <f>IF(AND('Mapa final'!$Y$52="Muy Alta",'Mapa final'!$AA$52="Moderado"),CONCATENATE("R8C",'Mapa final'!$O$52),"")</f>
        <v/>
      </c>
      <c r="W13" s="53" t="str">
        <f>IF(AND('Mapa final'!$Y$53="Muy Alta",'Mapa final'!$AA$53="Moderado"),CONCATENATE("R8C",'Mapa final'!$O$53),"")</f>
        <v/>
      </c>
      <c r="X13" s="58" t="str">
        <f>IF(AND('Mapa final'!$Y$54="Muy Alta",'Mapa final'!$AA$54="Moderado"),CONCATENATE("R8C",'Mapa final'!$O$54),"")</f>
        <v/>
      </c>
      <c r="Y13" s="58" t="str">
        <f>IF(AND('Mapa final'!$Y$55="Muy Alta",'Mapa final'!$AA$55="Moderado"),CONCATENATE("R8C",'Mapa final'!$O$55),"")</f>
        <v/>
      </c>
      <c r="Z13" s="58" t="str">
        <f>IF(AND('Mapa final'!$Y$56="Muy Alta",'Mapa final'!$AA$56="Moderado"),CONCATENATE("R8C",'Mapa final'!$O$56),"")</f>
        <v/>
      </c>
      <c r="AA13" s="54" t="str">
        <f>IF(AND('Mapa final'!$Y$57="Muy Alta",'Mapa final'!$AA$57="Moderado"),CONCATENATE("R8C",'Mapa final'!$O$57),"")</f>
        <v/>
      </c>
      <c r="AB13" s="52" t="str">
        <f>IF(AND('Mapa final'!$Y$52="Muy Alta",'Mapa final'!$AA$52="Mayor"),CONCATENATE("R8C",'Mapa final'!$O$52),"")</f>
        <v/>
      </c>
      <c r="AC13" s="53" t="str">
        <f>IF(AND('Mapa final'!$Y$53="Muy Alta",'Mapa final'!$AA$53="Mayor"),CONCATENATE("R8C",'Mapa final'!$O$53),"")</f>
        <v/>
      </c>
      <c r="AD13" s="58" t="str">
        <f>IF(AND('Mapa final'!$Y$54="Muy Alta",'Mapa final'!$AA$54="Mayor"),CONCATENATE("R8C",'Mapa final'!$O$54),"")</f>
        <v/>
      </c>
      <c r="AE13" s="58" t="str">
        <f>IF(AND('Mapa final'!$Y$55="Muy Alta",'Mapa final'!$AA$55="Mayor"),CONCATENATE("R8C",'Mapa final'!$O$55),"")</f>
        <v/>
      </c>
      <c r="AF13" s="58" t="str">
        <f>IF(AND('Mapa final'!$Y$56="Muy Alta",'Mapa final'!$AA$56="Mayor"),CONCATENATE("R8C",'Mapa final'!$O$56),"")</f>
        <v/>
      </c>
      <c r="AG13" s="54" t="str">
        <f>IF(AND('Mapa final'!$Y$57="Muy Alta",'Mapa final'!$AA$57="Mayor"),CONCATENATE("R8C",'Mapa final'!$O$57),"")</f>
        <v/>
      </c>
      <c r="AH13" s="55" t="str">
        <f>IF(AND('Mapa final'!$Y$52="Muy Alta",'Mapa final'!$AA$52="Catastrófico"),CONCATENATE("R8C",'Mapa final'!$O$52),"")</f>
        <v/>
      </c>
      <c r="AI13" s="56" t="str">
        <f>IF(AND('Mapa final'!$Y$53="Muy Alta",'Mapa final'!$AA$53="Catastrófico"),CONCATENATE("R8C",'Mapa final'!$O$53),"")</f>
        <v/>
      </c>
      <c r="AJ13" s="56" t="str">
        <f>IF(AND('Mapa final'!$Y$54="Muy Alta",'Mapa final'!$AA$54="Catastrófico"),CONCATENATE("R8C",'Mapa final'!$O$54),"")</f>
        <v/>
      </c>
      <c r="AK13" s="56" t="str">
        <f>IF(AND('Mapa final'!$Y$55="Muy Alta",'Mapa final'!$AA$55="Catastrófico"),CONCATENATE("R8C",'Mapa final'!$O$55),"")</f>
        <v/>
      </c>
      <c r="AL13" s="56" t="str">
        <f>IF(AND('Mapa final'!$Y$56="Muy Alta",'Mapa final'!$AA$56="Catastrófico"),CONCATENATE("R8C",'Mapa final'!$O$56),"")</f>
        <v/>
      </c>
      <c r="AM13" s="57" t="str">
        <f>IF(AND('Mapa final'!$Y$57="Muy Alta",'Mapa final'!$AA$57="Catastrófico"),CONCATENATE("R8C",'Mapa final'!$O$57),"")</f>
        <v/>
      </c>
      <c r="AN13" s="84"/>
      <c r="AO13" s="350"/>
      <c r="AP13" s="351"/>
      <c r="AQ13" s="351"/>
      <c r="AR13" s="351"/>
      <c r="AS13" s="351"/>
      <c r="AT13" s="352"/>
      <c r="AU13" s="84"/>
      <c r="AV13" s="84"/>
      <c r="AW13" s="84"/>
      <c r="AX13" s="84"/>
      <c r="AY13" s="84"/>
      <c r="AZ13" s="84"/>
      <c r="BA13" s="84"/>
      <c r="BB13" s="84"/>
      <c r="BC13" s="84"/>
      <c r="BD13" s="84"/>
      <c r="BE13" s="84"/>
      <c r="BF13" s="84"/>
      <c r="BG13" s="84"/>
      <c r="BH13" s="84"/>
      <c r="BI13" s="84"/>
      <c r="BJ13" s="84"/>
      <c r="BK13" s="84"/>
      <c r="BL13" s="84"/>
      <c r="BM13" s="84"/>
      <c r="BN13" s="84"/>
      <c r="BO13" s="84"/>
      <c r="BP13" s="84"/>
      <c r="BQ13" s="84"/>
      <c r="BR13" s="84"/>
      <c r="BS13" s="84"/>
      <c r="BT13" s="84"/>
      <c r="BU13" s="84"/>
      <c r="BV13" s="84"/>
      <c r="BW13" s="84"/>
      <c r="BX13" s="84"/>
    </row>
    <row r="14" spans="1:91" ht="15" customHeight="1" x14ac:dyDescent="0.25">
      <c r="A14" s="84"/>
      <c r="B14" s="288"/>
      <c r="C14" s="288"/>
      <c r="D14" s="289"/>
      <c r="E14" s="329"/>
      <c r="F14" s="330"/>
      <c r="G14" s="330"/>
      <c r="H14" s="330"/>
      <c r="I14" s="331"/>
      <c r="J14" s="52" t="str">
        <f>IF(AND('Mapa final'!$Y$58="Muy Alta",'Mapa final'!$AA$58="Leve"),CONCATENATE("R9C",'Mapa final'!$O$58),"")</f>
        <v/>
      </c>
      <c r="K14" s="53" t="str">
        <f>IF(AND('Mapa final'!$Y$59="Muy Alta",'Mapa final'!$AA$59="Leve"),CONCATENATE("R9C",'Mapa final'!$O$59),"")</f>
        <v/>
      </c>
      <c r="L14" s="58" t="str">
        <f>IF(AND('Mapa final'!$Y$60="Muy Alta",'Mapa final'!$AA$60="Leve"),CONCATENATE("R9C",'Mapa final'!$O$60),"")</f>
        <v/>
      </c>
      <c r="M14" s="58" t="str">
        <f>IF(AND('Mapa final'!$Y$61="Muy Alta",'Mapa final'!$AA$61="Leve"),CONCATENATE("R9C",'Mapa final'!$O$61),"")</f>
        <v/>
      </c>
      <c r="N14" s="58" t="str">
        <f>IF(AND('Mapa final'!$Y$62="Muy Alta",'Mapa final'!$AA$62="Leve"),CONCATENATE("R9C",'Mapa final'!$O$62),"")</f>
        <v/>
      </c>
      <c r="O14" s="54" t="str">
        <f>IF(AND('Mapa final'!$Y$63="Muy Alta",'Mapa final'!$AA$63="Leve"),CONCATENATE("R9C",'Mapa final'!$O$63),"")</f>
        <v/>
      </c>
      <c r="P14" s="52" t="str">
        <f>IF(AND('Mapa final'!$Y$58="Muy Alta",'Mapa final'!$AA$58="Menor"),CONCATENATE("R9C",'Mapa final'!$O$58),"")</f>
        <v/>
      </c>
      <c r="Q14" s="53" t="str">
        <f>IF(AND('Mapa final'!$Y$59="Muy Alta",'Mapa final'!$AA$59="Menor"),CONCATENATE("R9C",'Mapa final'!$O$59),"")</f>
        <v/>
      </c>
      <c r="R14" s="58" t="str">
        <f>IF(AND('Mapa final'!$Y$60="Muy Alta",'Mapa final'!$AA$60="Menor"),CONCATENATE("R9C",'Mapa final'!$O$60),"")</f>
        <v/>
      </c>
      <c r="S14" s="58" t="str">
        <f>IF(AND('Mapa final'!$Y$61="Muy Alta",'Mapa final'!$AA$61="Menor"),CONCATENATE("R9C",'Mapa final'!$O$61),"")</f>
        <v/>
      </c>
      <c r="T14" s="58" t="str">
        <f>IF(AND('Mapa final'!$Y$62="Muy Alta",'Mapa final'!$AA$62="Menor"),CONCATENATE("R9C",'Mapa final'!$O$62),"")</f>
        <v/>
      </c>
      <c r="U14" s="54" t="str">
        <f>IF(AND('Mapa final'!$Y$63="Muy Alta",'Mapa final'!$AA$63="Menor"),CONCATENATE("R9C",'Mapa final'!$O$63),"")</f>
        <v/>
      </c>
      <c r="V14" s="52" t="str">
        <f>IF(AND('Mapa final'!$Y$58="Muy Alta",'Mapa final'!$AA$58="Moderado"),CONCATENATE("R9C",'Mapa final'!$O$58),"")</f>
        <v/>
      </c>
      <c r="W14" s="53" t="str">
        <f>IF(AND('Mapa final'!$Y$59="Muy Alta",'Mapa final'!$AA$59="Moderado"),CONCATENATE("R9C",'Mapa final'!$O$59),"")</f>
        <v/>
      </c>
      <c r="X14" s="58" t="str">
        <f>IF(AND('Mapa final'!$Y$60="Muy Alta",'Mapa final'!$AA$60="Moderado"),CONCATENATE("R9C",'Mapa final'!$O$60),"")</f>
        <v/>
      </c>
      <c r="Y14" s="58" t="str">
        <f>IF(AND('Mapa final'!$Y$61="Muy Alta",'Mapa final'!$AA$61="Moderado"),CONCATENATE("R9C",'Mapa final'!$O$61),"")</f>
        <v/>
      </c>
      <c r="Z14" s="58" t="str">
        <f>IF(AND('Mapa final'!$Y$62="Muy Alta",'Mapa final'!$AA$62="Moderado"),CONCATENATE("R9C",'Mapa final'!$O$62),"")</f>
        <v/>
      </c>
      <c r="AA14" s="54" t="str">
        <f>IF(AND('Mapa final'!$Y$63="Muy Alta",'Mapa final'!$AA$63="Moderado"),CONCATENATE("R9C",'Mapa final'!$O$63),"")</f>
        <v/>
      </c>
      <c r="AB14" s="52" t="str">
        <f>IF(AND('Mapa final'!$Y$58="Muy Alta",'Mapa final'!$AA$58="Mayor"),CONCATENATE("R9C",'Mapa final'!$O$58),"")</f>
        <v/>
      </c>
      <c r="AC14" s="53" t="str">
        <f>IF(AND('Mapa final'!$Y$59="Muy Alta",'Mapa final'!$AA$59="Mayor"),CONCATENATE("R9C",'Mapa final'!$O$59),"")</f>
        <v/>
      </c>
      <c r="AD14" s="58" t="str">
        <f>IF(AND('Mapa final'!$Y$60="Muy Alta",'Mapa final'!$AA$60="Mayor"),CONCATENATE("R9C",'Mapa final'!$O$60),"")</f>
        <v/>
      </c>
      <c r="AE14" s="58" t="str">
        <f>IF(AND('Mapa final'!$Y$61="Muy Alta",'Mapa final'!$AA$61="Mayor"),CONCATENATE("R9C",'Mapa final'!$O$61),"")</f>
        <v/>
      </c>
      <c r="AF14" s="58" t="str">
        <f>IF(AND('Mapa final'!$Y$62="Muy Alta",'Mapa final'!$AA$62="Mayor"),CONCATENATE("R9C",'Mapa final'!$O$62),"")</f>
        <v/>
      </c>
      <c r="AG14" s="54" t="str">
        <f>IF(AND('Mapa final'!$Y$63="Muy Alta",'Mapa final'!$AA$63="Mayor"),CONCATENATE("R9C",'Mapa final'!$O$63),"")</f>
        <v/>
      </c>
      <c r="AH14" s="55" t="str">
        <f>IF(AND('Mapa final'!$Y$58="Muy Alta",'Mapa final'!$AA$58="Catastrófico"),CONCATENATE("R9C",'Mapa final'!$O$58),"")</f>
        <v/>
      </c>
      <c r="AI14" s="56" t="str">
        <f>IF(AND('Mapa final'!$Y$59="Muy Alta",'Mapa final'!$AA$59="Catastrófico"),CONCATENATE("R9C",'Mapa final'!$O$59),"")</f>
        <v/>
      </c>
      <c r="AJ14" s="56" t="str">
        <f>IF(AND('Mapa final'!$Y$60="Muy Alta",'Mapa final'!$AA$60="Catastrófico"),CONCATENATE("R9C",'Mapa final'!$O$60),"")</f>
        <v/>
      </c>
      <c r="AK14" s="56" t="str">
        <f>IF(AND('Mapa final'!$Y$61="Muy Alta",'Mapa final'!$AA$61="Catastrófico"),CONCATENATE("R9C",'Mapa final'!$O$61),"")</f>
        <v/>
      </c>
      <c r="AL14" s="56" t="str">
        <f>IF(AND('Mapa final'!$Y$62="Muy Alta",'Mapa final'!$AA$62="Catastrófico"),CONCATENATE("R9C",'Mapa final'!$O$62),"")</f>
        <v/>
      </c>
      <c r="AM14" s="57" t="str">
        <f>IF(AND('Mapa final'!$Y$63="Muy Alta",'Mapa final'!$AA$63="Catastrófico"),CONCATENATE("R9C",'Mapa final'!$O$63),"")</f>
        <v/>
      </c>
      <c r="AN14" s="84"/>
      <c r="AO14" s="350"/>
      <c r="AP14" s="351"/>
      <c r="AQ14" s="351"/>
      <c r="AR14" s="351"/>
      <c r="AS14" s="351"/>
      <c r="AT14" s="352"/>
      <c r="AU14" s="84"/>
      <c r="AV14" s="84"/>
      <c r="AW14" s="84"/>
      <c r="AX14" s="84"/>
      <c r="AY14" s="84"/>
      <c r="AZ14" s="84"/>
      <c r="BA14" s="84"/>
      <c r="BB14" s="84"/>
      <c r="BC14" s="84"/>
      <c r="BD14" s="84"/>
      <c r="BE14" s="84"/>
      <c r="BF14" s="84"/>
      <c r="BG14" s="84"/>
      <c r="BH14" s="84"/>
      <c r="BI14" s="84"/>
      <c r="BJ14" s="84"/>
      <c r="BK14" s="84"/>
      <c r="BL14" s="84"/>
      <c r="BM14" s="84"/>
      <c r="BN14" s="84"/>
      <c r="BO14" s="84"/>
      <c r="BP14" s="84"/>
      <c r="BQ14" s="84"/>
      <c r="BR14" s="84"/>
      <c r="BS14" s="84"/>
      <c r="BT14" s="84"/>
      <c r="BU14" s="84"/>
      <c r="BV14" s="84"/>
      <c r="BW14" s="84"/>
      <c r="BX14" s="84"/>
    </row>
    <row r="15" spans="1:91" ht="15.75" customHeight="1" thickBot="1" x14ac:dyDescent="0.3">
      <c r="A15" s="84"/>
      <c r="B15" s="288"/>
      <c r="C15" s="288"/>
      <c r="D15" s="289"/>
      <c r="E15" s="332"/>
      <c r="F15" s="333"/>
      <c r="G15" s="333"/>
      <c r="H15" s="333"/>
      <c r="I15" s="334"/>
      <c r="J15" s="59" t="str">
        <f>IF(AND('Mapa final'!$Y$64="Muy Alta",'Mapa final'!$AA$64="Leve"),CONCATENATE("R10C",'Mapa final'!$O$64),"")</f>
        <v/>
      </c>
      <c r="K15" s="60" t="str">
        <f>IF(AND('Mapa final'!$Y$65="Muy Alta",'Mapa final'!$AA$65="Leve"),CONCATENATE("R10C",'Mapa final'!$O$65),"")</f>
        <v/>
      </c>
      <c r="L15" s="60" t="str">
        <f>IF(AND('Mapa final'!$Y$66="Muy Alta",'Mapa final'!$AA$66="Leve"),CONCATENATE("R10C",'Mapa final'!$O$66),"")</f>
        <v/>
      </c>
      <c r="M15" s="60" t="str">
        <f>IF(AND('Mapa final'!$Y$67="Muy Alta",'Mapa final'!$AA$67="Leve"),CONCATENATE("R10C",'Mapa final'!$O$67),"")</f>
        <v/>
      </c>
      <c r="N15" s="60" t="str">
        <f>IF(AND('Mapa final'!$Y$68="Muy Alta",'Mapa final'!$AA$68="Leve"),CONCATENATE("R10C",'Mapa final'!$O$68),"")</f>
        <v/>
      </c>
      <c r="O15" s="61" t="str">
        <f>IF(AND('Mapa final'!$Y$69="Muy Alta",'Mapa final'!$AA$69="Leve"),CONCATENATE("R10C",'Mapa final'!$O$69),"")</f>
        <v/>
      </c>
      <c r="P15" s="52" t="str">
        <f>IF(AND('Mapa final'!$Y$64="Muy Alta",'Mapa final'!$AA$64="Menor"),CONCATENATE("R10C",'Mapa final'!$O$64),"")</f>
        <v/>
      </c>
      <c r="Q15" s="53" t="str">
        <f>IF(AND('Mapa final'!$Y$65="Muy Alta",'Mapa final'!$AA$65="Menor"),CONCATENATE("R10C",'Mapa final'!$O$65),"")</f>
        <v/>
      </c>
      <c r="R15" s="53" t="str">
        <f>IF(AND('Mapa final'!$Y$66="Muy Alta",'Mapa final'!$AA$66="Menor"),CONCATENATE("R10C",'Mapa final'!$O$66),"")</f>
        <v/>
      </c>
      <c r="S15" s="53" t="str">
        <f>IF(AND('Mapa final'!$Y$67="Muy Alta",'Mapa final'!$AA$67="Menor"),CONCATENATE("R10C",'Mapa final'!$O$67),"")</f>
        <v/>
      </c>
      <c r="T15" s="53" t="str">
        <f>IF(AND('Mapa final'!$Y$68="Muy Alta",'Mapa final'!$AA$68="Menor"),CONCATENATE("R10C",'Mapa final'!$O$68),"")</f>
        <v/>
      </c>
      <c r="U15" s="54" t="str">
        <f>IF(AND('Mapa final'!$Y$69="Muy Alta",'Mapa final'!$AA$69="Menor"),CONCATENATE("R10C",'Mapa final'!$O$69),"")</f>
        <v/>
      </c>
      <c r="V15" s="59" t="str">
        <f>IF(AND('Mapa final'!$Y$64="Muy Alta",'Mapa final'!$AA$64="Moderado"),CONCATENATE("R10C",'Mapa final'!$O$64),"")</f>
        <v/>
      </c>
      <c r="W15" s="60" t="str">
        <f>IF(AND('Mapa final'!$Y$65="Muy Alta",'Mapa final'!$AA$65="Moderado"),CONCATENATE("R10C",'Mapa final'!$O$65),"")</f>
        <v/>
      </c>
      <c r="X15" s="60" t="str">
        <f>IF(AND('Mapa final'!$Y$66="Muy Alta",'Mapa final'!$AA$66="Moderado"),CONCATENATE("R10C",'Mapa final'!$O$66),"")</f>
        <v/>
      </c>
      <c r="Y15" s="60" t="str">
        <f>IF(AND('Mapa final'!$Y$67="Muy Alta",'Mapa final'!$AA$67="Moderado"),CONCATENATE("R10C",'Mapa final'!$O$67),"")</f>
        <v/>
      </c>
      <c r="Z15" s="60" t="str">
        <f>IF(AND('Mapa final'!$Y$68="Muy Alta",'Mapa final'!$AA$68="Moderado"),CONCATENATE("R10C",'Mapa final'!$O$68),"")</f>
        <v/>
      </c>
      <c r="AA15" s="61" t="str">
        <f>IF(AND('Mapa final'!$Y$69="Muy Alta",'Mapa final'!$AA$69="Moderado"),CONCATENATE("R10C",'Mapa final'!$O$69),"")</f>
        <v/>
      </c>
      <c r="AB15" s="52" t="str">
        <f>IF(AND('Mapa final'!$Y$64="Muy Alta",'Mapa final'!$AA$64="Mayor"),CONCATENATE("R10C",'Mapa final'!$O$64),"")</f>
        <v/>
      </c>
      <c r="AC15" s="53" t="str">
        <f>IF(AND('Mapa final'!$Y$65="Muy Alta",'Mapa final'!$AA$65="Mayor"),CONCATENATE("R10C",'Mapa final'!$O$65),"")</f>
        <v/>
      </c>
      <c r="AD15" s="53" t="str">
        <f>IF(AND('Mapa final'!$Y$66="Muy Alta",'Mapa final'!$AA$66="Mayor"),CONCATENATE("R10C",'Mapa final'!$O$66),"")</f>
        <v/>
      </c>
      <c r="AE15" s="53" t="str">
        <f>IF(AND('Mapa final'!$Y$67="Muy Alta",'Mapa final'!$AA$67="Mayor"),CONCATENATE("R10C",'Mapa final'!$O$67),"")</f>
        <v/>
      </c>
      <c r="AF15" s="53" t="str">
        <f>IF(AND('Mapa final'!$Y$68="Muy Alta",'Mapa final'!$AA$68="Mayor"),CONCATENATE("R10C",'Mapa final'!$O$68),"")</f>
        <v/>
      </c>
      <c r="AG15" s="54" t="str">
        <f>IF(AND('Mapa final'!$Y$69="Muy Alta",'Mapa final'!$AA$69="Mayor"),CONCATENATE("R10C",'Mapa final'!$O$69),"")</f>
        <v/>
      </c>
      <c r="AH15" s="62" t="str">
        <f>IF(AND('Mapa final'!$Y$64="Muy Alta",'Mapa final'!$AA$64="Catastrófico"),CONCATENATE("R10C",'Mapa final'!$O$64),"")</f>
        <v/>
      </c>
      <c r="AI15" s="63" t="str">
        <f>IF(AND('Mapa final'!$Y$65="Muy Alta",'Mapa final'!$AA$65="Catastrófico"),CONCATENATE("R10C",'Mapa final'!$O$65),"")</f>
        <v/>
      </c>
      <c r="AJ15" s="63" t="str">
        <f>IF(AND('Mapa final'!$Y$66="Muy Alta",'Mapa final'!$AA$66="Catastrófico"),CONCATENATE("R10C",'Mapa final'!$O$66),"")</f>
        <v/>
      </c>
      <c r="AK15" s="63" t="str">
        <f>IF(AND('Mapa final'!$Y$67="Muy Alta",'Mapa final'!$AA$67="Catastrófico"),CONCATENATE("R10C",'Mapa final'!$O$67),"")</f>
        <v/>
      </c>
      <c r="AL15" s="63" t="str">
        <f>IF(AND('Mapa final'!$Y$68="Muy Alta",'Mapa final'!$AA$68="Catastrófico"),CONCATENATE("R10C",'Mapa final'!$O$68),"")</f>
        <v/>
      </c>
      <c r="AM15" s="64" t="str">
        <f>IF(AND('Mapa final'!$Y$69="Muy Alta",'Mapa final'!$AA$69="Catastrófico"),CONCATENATE("R10C",'Mapa final'!$O$69),"")</f>
        <v/>
      </c>
      <c r="AN15" s="84"/>
      <c r="AO15" s="353"/>
      <c r="AP15" s="354"/>
      <c r="AQ15" s="354"/>
      <c r="AR15" s="354"/>
      <c r="AS15" s="354"/>
      <c r="AT15" s="355"/>
      <c r="AU15" s="84"/>
      <c r="AV15" s="84"/>
      <c r="AW15" s="84"/>
      <c r="AX15" s="84"/>
      <c r="AY15" s="84"/>
      <c r="AZ15" s="84"/>
      <c r="BA15" s="84"/>
      <c r="BB15" s="84"/>
      <c r="BC15" s="84"/>
      <c r="BD15" s="84"/>
      <c r="BE15" s="84"/>
      <c r="BF15" s="84"/>
      <c r="BG15" s="84"/>
      <c r="BH15" s="84"/>
      <c r="BI15" s="84"/>
      <c r="BJ15" s="84"/>
      <c r="BK15" s="84"/>
      <c r="BL15" s="84"/>
      <c r="BM15" s="84"/>
      <c r="BN15" s="84"/>
      <c r="BO15" s="84"/>
      <c r="BP15" s="84"/>
      <c r="BQ15" s="84"/>
      <c r="BR15" s="84"/>
      <c r="BS15" s="84"/>
      <c r="BT15" s="84"/>
      <c r="BU15" s="84"/>
      <c r="BV15" s="84"/>
      <c r="BW15" s="84"/>
      <c r="BX15" s="84"/>
    </row>
    <row r="16" spans="1:91" ht="15" customHeight="1" x14ac:dyDescent="0.25">
      <c r="A16" s="84"/>
      <c r="B16" s="288"/>
      <c r="C16" s="288"/>
      <c r="D16" s="289"/>
      <c r="E16" s="326" t="s">
        <v>115</v>
      </c>
      <c r="F16" s="327"/>
      <c r="G16" s="327"/>
      <c r="H16" s="327"/>
      <c r="I16" s="327"/>
      <c r="J16" s="65" t="str">
        <f ca="1">IF(AND('Mapa final'!$Y$10="Alta",'Mapa final'!$AA$10="Leve"),CONCATENATE("R1C",'Mapa final'!$O$10),"")</f>
        <v/>
      </c>
      <c r="K16" s="66" t="str">
        <f ca="1">IF(AND('Mapa final'!$Y$11="Alta",'Mapa final'!$AA$11="Leve"),CONCATENATE("R1C",'Mapa final'!$O$11),"")</f>
        <v/>
      </c>
      <c r="L16" s="66" t="str">
        <f ca="1">IF(AND('Mapa final'!$Y$12="Alta",'Mapa final'!$AA$12="Leve"),CONCATENATE("R1C",'Mapa final'!$O$12),"")</f>
        <v/>
      </c>
      <c r="M16" s="66" t="str">
        <f>IF(AND('Mapa final'!$Y$13="Alta",'Mapa final'!$AA$13="Leve"),CONCATENATE("R1C",'Mapa final'!$O$13),"")</f>
        <v/>
      </c>
      <c r="N16" s="66" t="str">
        <f>IF(AND('Mapa final'!$Y$14="Alta",'Mapa final'!$AA$14="Leve"),CONCATENATE("R1C",'Mapa final'!$O$14),"")</f>
        <v/>
      </c>
      <c r="O16" s="67" t="str">
        <f>IF(AND('Mapa final'!$Y$15="Alta",'Mapa final'!$AA$15="Leve"),CONCATENATE("R1C",'Mapa final'!$O$15),"")</f>
        <v/>
      </c>
      <c r="P16" s="65" t="str">
        <f ca="1">IF(AND('Mapa final'!$Y$10="Alta",'Mapa final'!$AA$10="Menor"),CONCATENATE("R1C",'Mapa final'!$O$10),"")</f>
        <v/>
      </c>
      <c r="Q16" s="66" t="str">
        <f ca="1">IF(AND('Mapa final'!$Y$11="Alta",'Mapa final'!$AA$11="Menor"),CONCATENATE("R1C",'Mapa final'!$O$11),"")</f>
        <v/>
      </c>
      <c r="R16" s="66" t="str">
        <f ca="1">IF(AND('Mapa final'!$Y$12="Alta",'Mapa final'!$AA$12="Menor"),CONCATENATE("R1C",'Mapa final'!$O$12),"")</f>
        <v/>
      </c>
      <c r="S16" s="66" t="str">
        <f>IF(AND('Mapa final'!$Y$13="Alta",'Mapa final'!$AA$13="Menor"),CONCATENATE("R1C",'Mapa final'!$O$13),"")</f>
        <v/>
      </c>
      <c r="T16" s="66" t="str">
        <f>IF(AND('Mapa final'!$Y$14="Alta",'Mapa final'!$AA$14="Menor"),CONCATENATE("R1C",'Mapa final'!$O$14),"")</f>
        <v/>
      </c>
      <c r="U16" s="67" t="str">
        <f>IF(AND('Mapa final'!$Y$15="Alta",'Mapa final'!$AA$15="Menor"),CONCATENATE("R1C",'Mapa final'!$O$15),"")</f>
        <v/>
      </c>
      <c r="V16" s="46" t="str">
        <f ca="1">IF(AND('Mapa final'!$Y$10="Alta",'Mapa final'!$AA$10="Moderado"),CONCATENATE("R1C",'Mapa final'!$O$10),"")</f>
        <v/>
      </c>
      <c r="W16" s="47" t="str">
        <f ca="1">IF(AND('Mapa final'!$Y$11="Alta",'Mapa final'!$AA$11="Moderado"),CONCATENATE("R1C",'Mapa final'!$O$11),"")</f>
        <v/>
      </c>
      <c r="X16" s="47" t="str">
        <f ca="1">IF(AND('Mapa final'!$Y$12="Alta",'Mapa final'!$AA$12="Moderado"),CONCATENATE("R1C",'Mapa final'!$O$12),"")</f>
        <v/>
      </c>
      <c r="Y16" s="47" t="str">
        <f>IF(AND('Mapa final'!$Y$13="Alta",'Mapa final'!$AA$13="Moderado"),CONCATENATE("R1C",'Mapa final'!$O$13),"")</f>
        <v/>
      </c>
      <c r="Z16" s="47" t="str">
        <f>IF(AND('Mapa final'!$Y$14="Alta",'Mapa final'!$AA$14="Moderado"),CONCATENATE("R1C",'Mapa final'!$O$14),"")</f>
        <v/>
      </c>
      <c r="AA16" s="48" t="str">
        <f>IF(AND('Mapa final'!$Y$15="Alta",'Mapa final'!$AA$15="Moderado"),CONCATENATE("R1C",'Mapa final'!$O$15),"")</f>
        <v/>
      </c>
      <c r="AB16" s="46" t="str">
        <f ca="1">IF(AND('Mapa final'!$Y$10="Alta",'Mapa final'!$AA$10="Mayor"),CONCATENATE("R1C",'Mapa final'!$O$10),"")</f>
        <v/>
      </c>
      <c r="AC16" s="47" t="str">
        <f ca="1">IF(AND('Mapa final'!$Y$11="Alta",'Mapa final'!$AA$11="Mayor"),CONCATENATE("R1C",'Mapa final'!$O$11),"")</f>
        <v/>
      </c>
      <c r="AD16" s="47" t="str">
        <f ca="1">IF(AND('Mapa final'!$Y$12="Alta",'Mapa final'!$AA$12="Mayor"),CONCATENATE("R1C",'Mapa final'!$O$12),"")</f>
        <v/>
      </c>
      <c r="AE16" s="47" t="str">
        <f>IF(AND('Mapa final'!$Y$13="Alta",'Mapa final'!$AA$13="Mayor"),CONCATENATE("R1C",'Mapa final'!$O$13),"")</f>
        <v/>
      </c>
      <c r="AF16" s="47" t="str">
        <f>IF(AND('Mapa final'!$Y$14="Alta",'Mapa final'!$AA$14="Mayor"),CONCATENATE("R1C",'Mapa final'!$O$14),"")</f>
        <v/>
      </c>
      <c r="AG16" s="48" t="str">
        <f>IF(AND('Mapa final'!$Y$15="Alta",'Mapa final'!$AA$15="Mayor"),CONCATENATE("R1C",'Mapa final'!$O$15),"")</f>
        <v/>
      </c>
      <c r="AH16" s="49" t="str">
        <f ca="1">IF(AND('Mapa final'!$Y$10="Alta",'Mapa final'!$AA$10="Catastrófico"),CONCATENATE("R1C",'Mapa final'!$O$10),"")</f>
        <v/>
      </c>
      <c r="AI16" s="50" t="str">
        <f ca="1">IF(AND('Mapa final'!$Y$11="Alta",'Mapa final'!$AA$11="Catastrófico"),CONCATENATE("R1C",'Mapa final'!$O$11),"")</f>
        <v/>
      </c>
      <c r="AJ16" s="50" t="str">
        <f ca="1">IF(AND('Mapa final'!$Y$12="Alta",'Mapa final'!$AA$12="Catastrófico"),CONCATENATE("R1C",'Mapa final'!$O$12),"")</f>
        <v/>
      </c>
      <c r="AK16" s="50" t="str">
        <f>IF(AND('Mapa final'!$Y$13="Alta",'Mapa final'!$AA$13="Catastrófico"),CONCATENATE("R1C",'Mapa final'!$O$13),"")</f>
        <v/>
      </c>
      <c r="AL16" s="50" t="str">
        <f>IF(AND('Mapa final'!$Y$14="Alta",'Mapa final'!$AA$14="Catastrófico"),CONCATENATE("R1C",'Mapa final'!$O$14),"")</f>
        <v/>
      </c>
      <c r="AM16" s="51" t="str">
        <f>IF(AND('Mapa final'!$Y$15="Alta",'Mapa final'!$AA$15="Catastrófico"),CONCATENATE("R1C",'Mapa final'!$O$15),"")</f>
        <v/>
      </c>
      <c r="AN16" s="84"/>
      <c r="AO16" s="336" t="s">
        <v>80</v>
      </c>
      <c r="AP16" s="337"/>
      <c r="AQ16" s="337"/>
      <c r="AR16" s="337"/>
      <c r="AS16" s="337"/>
      <c r="AT16" s="338"/>
      <c r="AU16" s="84"/>
      <c r="AV16" s="84"/>
      <c r="AW16" s="84"/>
      <c r="AX16" s="84"/>
      <c r="AY16" s="84"/>
      <c r="AZ16" s="84"/>
      <c r="BA16" s="84"/>
      <c r="BB16" s="84"/>
      <c r="BC16" s="84"/>
      <c r="BD16" s="84"/>
      <c r="BE16" s="84"/>
      <c r="BF16" s="84"/>
      <c r="BG16" s="84"/>
      <c r="BH16" s="84"/>
      <c r="BI16" s="84"/>
      <c r="BJ16" s="84"/>
      <c r="BK16" s="84"/>
      <c r="BL16" s="84"/>
      <c r="BM16" s="84"/>
      <c r="BN16" s="84"/>
      <c r="BO16" s="84"/>
      <c r="BP16" s="84"/>
      <c r="BQ16" s="84"/>
      <c r="BR16" s="84"/>
      <c r="BS16" s="84"/>
      <c r="BT16" s="84"/>
      <c r="BU16" s="84"/>
      <c r="BV16" s="84"/>
      <c r="BW16" s="84"/>
      <c r="BX16" s="84"/>
    </row>
    <row r="17" spans="1:76" ht="15" customHeight="1" x14ac:dyDescent="0.25">
      <c r="A17" s="84"/>
      <c r="B17" s="288"/>
      <c r="C17" s="288"/>
      <c r="D17" s="289"/>
      <c r="E17" s="345"/>
      <c r="F17" s="346"/>
      <c r="G17" s="346"/>
      <c r="H17" s="346"/>
      <c r="I17" s="346"/>
      <c r="J17" s="68" t="str">
        <f>IF(AND('Mapa final'!$Y$16="Alta",'Mapa final'!$AA$16="Leve"),CONCATENATE("R2C",'Mapa final'!$O$16),"")</f>
        <v/>
      </c>
      <c r="K17" s="69" t="str">
        <f>IF(AND('Mapa final'!$Y$17="Alta",'Mapa final'!$AA$17="Leve"),CONCATENATE("R2C",'Mapa final'!$O$17),"")</f>
        <v/>
      </c>
      <c r="L17" s="69" t="str">
        <f>IF(AND('Mapa final'!$Y$18="Alta",'Mapa final'!$AA$18="Leve"),CONCATENATE("R2C",'Mapa final'!$O$18),"")</f>
        <v/>
      </c>
      <c r="M17" s="69" t="str">
        <f>IF(AND('Mapa final'!$Y$19="Alta",'Mapa final'!$AA$19="Leve"),CONCATENATE("R2C",'Mapa final'!$O$19),"")</f>
        <v/>
      </c>
      <c r="N17" s="69" t="str">
        <f>IF(AND('Mapa final'!$Y$20="Alta",'Mapa final'!$AA$20="Leve"),CONCATENATE("R2C",'Mapa final'!$O$20),"")</f>
        <v/>
      </c>
      <c r="O17" s="70" t="str">
        <f>IF(AND('Mapa final'!$Y$21="Alta",'Mapa final'!$AA$21="Leve"),CONCATENATE("R2C",'Mapa final'!$O$21),"")</f>
        <v/>
      </c>
      <c r="P17" s="68" t="str">
        <f>IF(AND('Mapa final'!$Y$16="Alta",'Mapa final'!$AA$16="Menor"),CONCATENATE("R2C",'Mapa final'!$O$16),"")</f>
        <v/>
      </c>
      <c r="Q17" s="69" t="str">
        <f>IF(AND('Mapa final'!$Y$17="Alta",'Mapa final'!$AA$17="Menor"),CONCATENATE("R2C",'Mapa final'!$O$17),"")</f>
        <v/>
      </c>
      <c r="R17" s="69" t="str">
        <f>IF(AND('Mapa final'!$Y$18="Alta",'Mapa final'!$AA$18="Menor"),CONCATENATE("R2C",'Mapa final'!$O$18),"")</f>
        <v/>
      </c>
      <c r="S17" s="69" t="str">
        <f>IF(AND('Mapa final'!$Y$19="Alta",'Mapa final'!$AA$19="Menor"),CONCATENATE("R2C",'Mapa final'!$O$19),"")</f>
        <v/>
      </c>
      <c r="T17" s="69" t="str">
        <f>IF(AND('Mapa final'!$Y$20="Alta",'Mapa final'!$AA$20="Menor"),CONCATENATE("R2C",'Mapa final'!$O$20),"")</f>
        <v/>
      </c>
      <c r="U17" s="70" t="str">
        <f>IF(AND('Mapa final'!$Y$21="Alta",'Mapa final'!$AA$21="Menor"),CONCATENATE("R2C",'Mapa final'!$O$21),"")</f>
        <v/>
      </c>
      <c r="V17" s="52" t="str">
        <f>IF(AND('Mapa final'!$Y$16="Alta",'Mapa final'!$AA$16="Moderado"),CONCATENATE("R2C",'Mapa final'!$O$16),"")</f>
        <v/>
      </c>
      <c r="W17" s="53" t="str">
        <f>IF(AND('Mapa final'!$Y$17="Alta",'Mapa final'!$AA$17="Moderado"),CONCATENATE("R2C",'Mapa final'!$O$17),"")</f>
        <v/>
      </c>
      <c r="X17" s="53" t="str">
        <f>IF(AND('Mapa final'!$Y$18="Alta",'Mapa final'!$AA$18="Moderado"),CONCATENATE("R2C",'Mapa final'!$O$18),"")</f>
        <v/>
      </c>
      <c r="Y17" s="53" t="str">
        <f>IF(AND('Mapa final'!$Y$19="Alta",'Mapa final'!$AA$19="Moderado"),CONCATENATE("R2C",'Mapa final'!$O$19),"")</f>
        <v/>
      </c>
      <c r="Z17" s="53" t="str">
        <f>IF(AND('Mapa final'!$Y$20="Alta",'Mapa final'!$AA$20="Moderado"),CONCATENATE("R2C",'Mapa final'!$O$20),"")</f>
        <v/>
      </c>
      <c r="AA17" s="54" t="str">
        <f>IF(AND('Mapa final'!$Y$21="Alta",'Mapa final'!$AA$21="Moderado"),CONCATENATE("R2C",'Mapa final'!$O$21),"")</f>
        <v/>
      </c>
      <c r="AB17" s="52" t="str">
        <f>IF(AND('Mapa final'!$Y$16="Alta",'Mapa final'!$AA$16="Mayor"),CONCATENATE("R2C",'Mapa final'!$O$16),"")</f>
        <v/>
      </c>
      <c r="AC17" s="53" t="str">
        <f>IF(AND('Mapa final'!$Y$17="Alta",'Mapa final'!$AA$17="Mayor"),CONCATENATE("R2C",'Mapa final'!$O$17),"")</f>
        <v/>
      </c>
      <c r="AD17" s="53" t="str">
        <f>IF(AND('Mapa final'!$Y$18="Alta",'Mapa final'!$AA$18="Mayor"),CONCATENATE("R2C",'Mapa final'!$O$18),"")</f>
        <v/>
      </c>
      <c r="AE17" s="53" t="str">
        <f>IF(AND('Mapa final'!$Y$19="Alta",'Mapa final'!$AA$19="Mayor"),CONCATENATE("R2C",'Mapa final'!$O$19),"")</f>
        <v/>
      </c>
      <c r="AF17" s="53" t="str">
        <f>IF(AND('Mapa final'!$Y$20="Alta",'Mapa final'!$AA$20="Mayor"),CONCATENATE("R2C",'Mapa final'!$O$20),"")</f>
        <v/>
      </c>
      <c r="AG17" s="54" t="str">
        <f>IF(AND('Mapa final'!$Y$21="Alta",'Mapa final'!$AA$21="Mayor"),CONCATENATE("R2C",'Mapa final'!$O$21),"")</f>
        <v/>
      </c>
      <c r="AH17" s="55" t="str">
        <f>IF(AND('Mapa final'!$Y$16="Alta",'Mapa final'!$AA$16="Catastrófico"),CONCATENATE("R2C",'Mapa final'!$O$16),"")</f>
        <v/>
      </c>
      <c r="AI17" s="56" t="str">
        <f>IF(AND('Mapa final'!$Y$17="Alta",'Mapa final'!$AA$17="Catastrófico"),CONCATENATE("R2C",'Mapa final'!$O$17),"")</f>
        <v/>
      </c>
      <c r="AJ17" s="56" t="str">
        <f>IF(AND('Mapa final'!$Y$18="Alta",'Mapa final'!$AA$18="Catastrófico"),CONCATENATE("R2C",'Mapa final'!$O$18),"")</f>
        <v/>
      </c>
      <c r="AK17" s="56" t="str">
        <f>IF(AND('Mapa final'!$Y$19="Alta",'Mapa final'!$AA$19="Catastrófico"),CONCATENATE("R2C",'Mapa final'!$O$19),"")</f>
        <v/>
      </c>
      <c r="AL17" s="56" t="str">
        <f>IF(AND('Mapa final'!$Y$20="Alta",'Mapa final'!$AA$20="Catastrófico"),CONCATENATE("R2C",'Mapa final'!$O$20),"")</f>
        <v/>
      </c>
      <c r="AM17" s="57" t="str">
        <f>IF(AND('Mapa final'!$Y$21="Alta",'Mapa final'!$AA$21="Catastrófico"),CONCATENATE("R2C",'Mapa final'!$O$21),"")</f>
        <v/>
      </c>
      <c r="AN17" s="84"/>
      <c r="AO17" s="339"/>
      <c r="AP17" s="340"/>
      <c r="AQ17" s="340"/>
      <c r="AR17" s="340"/>
      <c r="AS17" s="340"/>
      <c r="AT17" s="341"/>
      <c r="AU17" s="84"/>
      <c r="AV17" s="84"/>
      <c r="AW17" s="84"/>
      <c r="AX17" s="84"/>
      <c r="AY17" s="84"/>
      <c r="AZ17" s="84"/>
      <c r="BA17" s="84"/>
      <c r="BB17" s="84"/>
      <c r="BC17" s="84"/>
      <c r="BD17" s="84"/>
      <c r="BE17" s="84"/>
      <c r="BF17" s="84"/>
      <c r="BG17" s="84"/>
      <c r="BH17" s="84"/>
      <c r="BI17" s="84"/>
      <c r="BJ17" s="84"/>
      <c r="BK17" s="84"/>
      <c r="BL17" s="84"/>
      <c r="BM17" s="84"/>
      <c r="BN17" s="84"/>
      <c r="BO17" s="84"/>
      <c r="BP17" s="84"/>
      <c r="BQ17" s="84"/>
      <c r="BR17" s="84"/>
      <c r="BS17" s="84"/>
      <c r="BT17" s="84"/>
      <c r="BU17" s="84"/>
      <c r="BV17" s="84"/>
      <c r="BW17" s="84"/>
      <c r="BX17" s="84"/>
    </row>
    <row r="18" spans="1:76" ht="15" customHeight="1" x14ac:dyDescent="0.25">
      <c r="A18" s="84"/>
      <c r="B18" s="288"/>
      <c r="C18" s="288"/>
      <c r="D18" s="289"/>
      <c r="E18" s="329"/>
      <c r="F18" s="330"/>
      <c r="G18" s="330"/>
      <c r="H18" s="330"/>
      <c r="I18" s="346"/>
      <c r="J18" s="68" t="str">
        <f>IF(AND('Mapa final'!$Y$22="Alta",'Mapa final'!$AA$22="Leve"),CONCATENATE("R3C",'Mapa final'!$O$22),"")</f>
        <v/>
      </c>
      <c r="K18" s="69" t="str">
        <f>IF(AND('Mapa final'!$Y$23="Alta",'Mapa final'!$AA$23="Leve"),CONCATENATE("R3C",'Mapa final'!$O$23),"")</f>
        <v/>
      </c>
      <c r="L18" s="69" t="str">
        <f>IF(AND('Mapa final'!$Y$24="Alta",'Mapa final'!$AA$24="Leve"),CONCATENATE("R3C",'Mapa final'!$O$24),"")</f>
        <v/>
      </c>
      <c r="M18" s="69" t="str">
        <f>IF(AND('Mapa final'!$Y$25="Alta",'Mapa final'!$AA$25="Leve"),CONCATENATE("R3C",'Mapa final'!$O$25),"")</f>
        <v/>
      </c>
      <c r="N18" s="69" t="str">
        <f>IF(AND('Mapa final'!$Y$26="Alta",'Mapa final'!$AA$26="Leve"),CONCATENATE("R3C",'Mapa final'!$O$26),"")</f>
        <v/>
      </c>
      <c r="O18" s="70" t="str">
        <f>IF(AND('Mapa final'!$Y$27="Alta",'Mapa final'!$AA$27="Leve"),CONCATENATE("R3C",'Mapa final'!$O$27),"")</f>
        <v/>
      </c>
      <c r="P18" s="68" t="str">
        <f>IF(AND('Mapa final'!$Y$22="Alta",'Mapa final'!$AA$22="Menor"),CONCATENATE("R3C",'Mapa final'!$O$22),"")</f>
        <v/>
      </c>
      <c r="Q18" s="69" t="str">
        <f>IF(AND('Mapa final'!$Y$23="Alta",'Mapa final'!$AA$23="Menor"),CONCATENATE("R3C",'Mapa final'!$O$23),"")</f>
        <v/>
      </c>
      <c r="R18" s="69" t="str">
        <f>IF(AND('Mapa final'!$Y$24="Alta",'Mapa final'!$AA$24="Menor"),CONCATENATE("R3C",'Mapa final'!$O$24),"")</f>
        <v/>
      </c>
      <c r="S18" s="69" t="str">
        <f>IF(AND('Mapa final'!$Y$25="Alta",'Mapa final'!$AA$25="Menor"),CONCATENATE("R3C",'Mapa final'!$O$25),"")</f>
        <v/>
      </c>
      <c r="T18" s="69" t="str">
        <f>IF(AND('Mapa final'!$Y$26="Alta",'Mapa final'!$AA$26="Menor"),CONCATENATE("R3C",'Mapa final'!$O$26),"")</f>
        <v/>
      </c>
      <c r="U18" s="70" t="str">
        <f>IF(AND('Mapa final'!$Y$27="Alta",'Mapa final'!$AA$27="Menor"),CONCATENATE("R3C",'Mapa final'!$O$27),"")</f>
        <v/>
      </c>
      <c r="V18" s="52" t="str">
        <f>IF(AND('Mapa final'!$Y$22="Alta",'Mapa final'!$AA$22="Moderado"),CONCATENATE("R3C",'Mapa final'!$O$22),"")</f>
        <v/>
      </c>
      <c r="W18" s="53" t="str">
        <f>IF(AND('Mapa final'!$Y$23="Alta",'Mapa final'!$AA$23="Moderado"),CONCATENATE("R3C",'Mapa final'!$O$23),"")</f>
        <v/>
      </c>
      <c r="X18" s="53" t="str">
        <f>IF(AND('Mapa final'!$Y$24="Alta",'Mapa final'!$AA$24="Moderado"),CONCATENATE("R3C",'Mapa final'!$O$24),"")</f>
        <v/>
      </c>
      <c r="Y18" s="53" t="str">
        <f>IF(AND('Mapa final'!$Y$25="Alta",'Mapa final'!$AA$25="Moderado"),CONCATENATE("R3C",'Mapa final'!$O$25),"")</f>
        <v/>
      </c>
      <c r="Z18" s="53" t="str">
        <f>IF(AND('Mapa final'!$Y$26="Alta",'Mapa final'!$AA$26="Moderado"),CONCATENATE("R3C",'Mapa final'!$O$26),"")</f>
        <v/>
      </c>
      <c r="AA18" s="54" t="str">
        <f>IF(AND('Mapa final'!$Y$27="Alta",'Mapa final'!$AA$27="Moderado"),CONCATENATE("R3C",'Mapa final'!$O$27),"")</f>
        <v/>
      </c>
      <c r="AB18" s="52" t="str">
        <f>IF(AND('Mapa final'!$Y$22="Alta",'Mapa final'!$AA$22="Mayor"),CONCATENATE("R3C",'Mapa final'!$O$22),"")</f>
        <v/>
      </c>
      <c r="AC18" s="53" t="str">
        <f>IF(AND('Mapa final'!$Y$23="Alta",'Mapa final'!$AA$23="Mayor"),CONCATENATE("R3C",'Mapa final'!$O$23),"")</f>
        <v/>
      </c>
      <c r="AD18" s="53" t="str">
        <f>IF(AND('Mapa final'!$Y$24="Alta",'Mapa final'!$AA$24="Mayor"),CONCATENATE("R3C",'Mapa final'!$O$24),"")</f>
        <v/>
      </c>
      <c r="AE18" s="53" t="str">
        <f>IF(AND('Mapa final'!$Y$25="Alta",'Mapa final'!$AA$25="Mayor"),CONCATENATE("R3C",'Mapa final'!$O$25),"")</f>
        <v/>
      </c>
      <c r="AF18" s="53" t="str">
        <f>IF(AND('Mapa final'!$Y$26="Alta",'Mapa final'!$AA$26="Mayor"),CONCATENATE("R3C",'Mapa final'!$O$26),"")</f>
        <v/>
      </c>
      <c r="AG18" s="54" t="str">
        <f>IF(AND('Mapa final'!$Y$27="Alta",'Mapa final'!$AA$27="Mayor"),CONCATENATE("R3C",'Mapa final'!$O$27),"")</f>
        <v/>
      </c>
      <c r="AH18" s="55" t="str">
        <f>IF(AND('Mapa final'!$Y$22="Alta",'Mapa final'!$AA$22="Catastrófico"),CONCATENATE("R3C",'Mapa final'!$O$22),"")</f>
        <v/>
      </c>
      <c r="AI18" s="56" t="str">
        <f>IF(AND('Mapa final'!$Y$23="Alta",'Mapa final'!$AA$23="Catastrófico"),CONCATENATE("R3C",'Mapa final'!$O$23),"")</f>
        <v/>
      </c>
      <c r="AJ18" s="56" t="str">
        <f>IF(AND('Mapa final'!$Y$24="Alta",'Mapa final'!$AA$24="Catastrófico"),CONCATENATE("R3C",'Mapa final'!$O$24),"")</f>
        <v/>
      </c>
      <c r="AK18" s="56" t="str">
        <f>IF(AND('Mapa final'!$Y$25="Alta",'Mapa final'!$AA$25="Catastrófico"),CONCATENATE("R3C",'Mapa final'!$O$25),"")</f>
        <v/>
      </c>
      <c r="AL18" s="56" t="str">
        <f>IF(AND('Mapa final'!$Y$26="Alta",'Mapa final'!$AA$26="Catastrófico"),CONCATENATE("R3C",'Mapa final'!$O$26),"")</f>
        <v/>
      </c>
      <c r="AM18" s="57" t="str">
        <f>IF(AND('Mapa final'!$Y$27="Alta",'Mapa final'!$AA$27="Catastrófico"),CONCATENATE("R3C",'Mapa final'!$O$27),"")</f>
        <v/>
      </c>
      <c r="AN18" s="84"/>
      <c r="AO18" s="339"/>
      <c r="AP18" s="340"/>
      <c r="AQ18" s="340"/>
      <c r="AR18" s="340"/>
      <c r="AS18" s="340"/>
      <c r="AT18" s="341"/>
      <c r="AU18" s="84"/>
      <c r="AV18" s="84"/>
      <c r="AW18" s="84"/>
      <c r="AX18" s="84"/>
      <c r="AY18" s="84"/>
      <c r="AZ18" s="84"/>
      <c r="BA18" s="84"/>
      <c r="BB18" s="84"/>
      <c r="BC18" s="84"/>
      <c r="BD18" s="84"/>
      <c r="BE18" s="84"/>
      <c r="BF18" s="84"/>
      <c r="BG18" s="84"/>
      <c r="BH18" s="84"/>
      <c r="BI18" s="84"/>
      <c r="BJ18" s="84"/>
      <c r="BK18" s="84"/>
      <c r="BL18" s="84"/>
      <c r="BM18" s="84"/>
      <c r="BN18" s="84"/>
      <c r="BO18" s="84"/>
      <c r="BP18" s="84"/>
      <c r="BQ18" s="84"/>
      <c r="BR18" s="84"/>
      <c r="BS18" s="84"/>
      <c r="BT18" s="84"/>
      <c r="BU18" s="84"/>
      <c r="BV18" s="84"/>
      <c r="BW18" s="84"/>
      <c r="BX18" s="84"/>
    </row>
    <row r="19" spans="1:76" ht="15" customHeight="1" x14ac:dyDescent="0.25">
      <c r="A19" s="84"/>
      <c r="B19" s="288"/>
      <c r="C19" s="288"/>
      <c r="D19" s="289"/>
      <c r="E19" s="329"/>
      <c r="F19" s="330"/>
      <c r="G19" s="330"/>
      <c r="H19" s="330"/>
      <c r="I19" s="346"/>
      <c r="J19" s="68" t="str">
        <f>IF(AND('Mapa final'!$Y$28="Alta",'Mapa final'!$AA$28="Leve"),CONCATENATE("R4C",'Mapa final'!$O$28),"")</f>
        <v/>
      </c>
      <c r="K19" s="69" t="str">
        <f>IF(AND('Mapa final'!$Y$29="Alta",'Mapa final'!$AA$29="Leve"),CONCATENATE("R4C",'Mapa final'!$O$29),"")</f>
        <v/>
      </c>
      <c r="L19" s="69" t="str">
        <f>IF(AND('Mapa final'!$Y$30="Alta",'Mapa final'!$AA$30="Leve"),CONCATENATE("R4C",'Mapa final'!$O$30),"")</f>
        <v/>
      </c>
      <c r="M19" s="69" t="str">
        <f>IF(AND('Mapa final'!$Y$31="Alta",'Mapa final'!$AA$31="Leve"),CONCATENATE("R4C",'Mapa final'!$O$31),"")</f>
        <v/>
      </c>
      <c r="N19" s="69" t="str">
        <f>IF(AND('Mapa final'!$Y$32="Alta",'Mapa final'!$AA$32="Leve"),CONCATENATE("R4C",'Mapa final'!$O$32),"")</f>
        <v/>
      </c>
      <c r="O19" s="70" t="str">
        <f>IF(AND('Mapa final'!$Y$33="Alta",'Mapa final'!$AA$33="Leve"),CONCATENATE("R4C",'Mapa final'!$O$33),"")</f>
        <v/>
      </c>
      <c r="P19" s="68" t="str">
        <f>IF(AND('Mapa final'!$Y$28="Alta",'Mapa final'!$AA$28="Menor"),CONCATENATE("R4C",'Mapa final'!$O$28),"")</f>
        <v/>
      </c>
      <c r="Q19" s="69" t="str">
        <f>IF(AND('Mapa final'!$Y$29="Alta",'Mapa final'!$AA$29="Menor"),CONCATENATE("R4C",'Mapa final'!$O$29),"")</f>
        <v/>
      </c>
      <c r="R19" s="69" t="str">
        <f>IF(AND('Mapa final'!$Y$30="Alta",'Mapa final'!$AA$30="Menor"),CONCATENATE("R4C",'Mapa final'!$O$30),"")</f>
        <v/>
      </c>
      <c r="S19" s="69" t="str">
        <f>IF(AND('Mapa final'!$Y$31="Alta",'Mapa final'!$AA$31="Menor"),CONCATENATE("R4C",'Mapa final'!$O$31),"")</f>
        <v/>
      </c>
      <c r="T19" s="69" t="str">
        <f>IF(AND('Mapa final'!$Y$32="Alta",'Mapa final'!$AA$32="Menor"),CONCATENATE("R4C",'Mapa final'!$O$32),"")</f>
        <v/>
      </c>
      <c r="U19" s="70" t="str">
        <f>IF(AND('Mapa final'!$Y$33="Alta",'Mapa final'!$AA$33="Menor"),CONCATENATE("R4C",'Mapa final'!$O$33),"")</f>
        <v/>
      </c>
      <c r="V19" s="52" t="str">
        <f>IF(AND('Mapa final'!$Y$28="Alta",'Mapa final'!$AA$28="Moderado"),CONCATENATE("R4C",'Mapa final'!$O$28),"")</f>
        <v/>
      </c>
      <c r="W19" s="53" t="str">
        <f>IF(AND('Mapa final'!$Y$29="Alta",'Mapa final'!$AA$29="Moderado"),CONCATENATE("R4C",'Mapa final'!$O$29),"")</f>
        <v/>
      </c>
      <c r="X19" s="58" t="str">
        <f>IF(AND('Mapa final'!$Y$30="Alta",'Mapa final'!$AA$30="Moderado"),CONCATENATE("R4C",'Mapa final'!$O$30),"")</f>
        <v/>
      </c>
      <c r="Y19" s="58" t="str">
        <f>IF(AND('Mapa final'!$Y$31="Alta",'Mapa final'!$AA$31="Moderado"),CONCATENATE("R4C",'Mapa final'!$O$31),"")</f>
        <v/>
      </c>
      <c r="Z19" s="58" t="str">
        <f>IF(AND('Mapa final'!$Y$32="Alta",'Mapa final'!$AA$32="Moderado"),CONCATENATE("R4C",'Mapa final'!$O$32),"")</f>
        <v/>
      </c>
      <c r="AA19" s="54" t="str">
        <f>IF(AND('Mapa final'!$Y$33="Alta",'Mapa final'!$AA$33="Moderado"),CONCATENATE("R4C",'Mapa final'!$O$33),"")</f>
        <v/>
      </c>
      <c r="AB19" s="52" t="str">
        <f>IF(AND('Mapa final'!$Y$28="Alta",'Mapa final'!$AA$28="Mayor"),CONCATENATE("R4C",'Mapa final'!$O$28),"")</f>
        <v/>
      </c>
      <c r="AC19" s="53" t="str">
        <f>IF(AND('Mapa final'!$Y$29="Alta",'Mapa final'!$AA$29="Mayor"),CONCATENATE("R4C",'Mapa final'!$O$29),"")</f>
        <v/>
      </c>
      <c r="AD19" s="58" t="str">
        <f>IF(AND('Mapa final'!$Y$30="Alta",'Mapa final'!$AA$30="Mayor"),CONCATENATE("R4C",'Mapa final'!$O$30),"")</f>
        <v/>
      </c>
      <c r="AE19" s="58" t="str">
        <f>IF(AND('Mapa final'!$Y$31="Alta",'Mapa final'!$AA$31="Mayor"),CONCATENATE("R4C",'Mapa final'!$O$31),"")</f>
        <v/>
      </c>
      <c r="AF19" s="58" t="str">
        <f>IF(AND('Mapa final'!$Y$32="Alta",'Mapa final'!$AA$32="Mayor"),CONCATENATE("R4C",'Mapa final'!$O$32),"")</f>
        <v/>
      </c>
      <c r="AG19" s="54" t="str">
        <f>IF(AND('Mapa final'!$Y$33="Alta",'Mapa final'!$AA$33="Mayor"),CONCATENATE("R4C",'Mapa final'!$O$33),"")</f>
        <v/>
      </c>
      <c r="AH19" s="55" t="str">
        <f>IF(AND('Mapa final'!$Y$28="Alta",'Mapa final'!$AA$28="Catastrófico"),CONCATENATE("R4C",'Mapa final'!$O$28),"")</f>
        <v/>
      </c>
      <c r="AI19" s="56" t="str">
        <f>IF(AND('Mapa final'!$Y$29="Alta",'Mapa final'!$AA$29="Catastrófico"),CONCATENATE("R4C",'Mapa final'!$O$29),"")</f>
        <v/>
      </c>
      <c r="AJ19" s="56" t="str">
        <f>IF(AND('Mapa final'!$Y$30="Alta",'Mapa final'!$AA$30="Catastrófico"),CONCATENATE("R4C",'Mapa final'!$O$30),"")</f>
        <v/>
      </c>
      <c r="AK19" s="56" t="str">
        <f>IF(AND('Mapa final'!$Y$31="Alta",'Mapa final'!$AA$31="Catastrófico"),CONCATENATE("R4C",'Mapa final'!$O$31),"")</f>
        <v/>
      </c>
      <c r="AL19" s="56" t="str">
        <f>IF(AND('Mapa final'!$Y$32="Alta",'Mapa final'!$AA$32="Catastrófico"),CONCATENATE("R4C",'Mapa final'!$O$32),"")</f>
        <v/>
      </c>
      <c r="AM19" s="57" t="str">
        <f>IF(AND('Mapa final'!$Y$33="Alta",'Mapa final'!$AA$33="Catastrófico"),CONCATENATE("R4C",'Mapa final'!$O$33),"")</f>
        <v/>
      </c>
      <c r="AN19" s="84"/>
      <c r="AO19" s="339"/>
      <c r="AP19" s="340"/>
      <c r="AQ19" s="340"/>
      <c r="AR19" s="340"/>
      <c r="AS19" s="340"/>
      <c r="AT19" s="341"/>
      <c r="AU19" s="84"/>
      <c r="AV19" s="84"/>
      <c r="AW19" s="84"/>
      <c r="AX19" s="84"/>
      <c r="AY19" s="84"/>
      <c r="AZ19" s="84"/>
      <c r="BA19" s="84"/>
      <c r="BB19" s="84"/>
      <c r="BC19" s="84"/>
      <c r="BD19" s="84"/>
      <c r="BE19" s="84"/>
      <c r="BF19" s="84"/>
      <c r="BG19" s="84"/>
      <c r="BH19" s="84"/>
      <c r="BI19" s="84"/>
      <c r="BJ19" s="84"/>
      <c r="BK19" s="84"/>
      <c r="BL19" s="84"/>
      <c r="BM19" s="84"/>
      <c r="BN19" s="84"/>
      <c r="BO19" s="84"/>
      <c r="BP19" s="84"/>
      <c r="BQ19" s="84"/>
      <c r="BR19" s="84"/>
      <c r="BS19" s="84"/>
      <c r="BT19" s="84"/>
      <c r="BU19" s="84"/>
      <c r="BV19" s="84"/>
      <c r="BW19" s="84"/>
      <c r="BX19" s="84"/>
    </row>
    <row r="20" spans="1:76" ht="15" customHeight="1" x14ac:dyDescent="0.25">
      <c r="A20" s="84"/>
      <c r="B20" s="288"/>
      <c r="C20" s="288"/>
      <c r="D20" s="289"/>
      <c r="E20" s="329"/>
      <c r="F20" s="330"/>
      <c r="G20" s="330"/>
      <c r="H20" s="330"/>
      <c r="I20" s="346"/>
      <c r="J20" s="68" t="str">
        <f>IF(AND('Mapa final'!$Y$34="Alta",'Mapa final'!$AA$34="Leve"),CONCATENATE("R5C",'Mapa final'!$O$34),"")</f>
        <v/>
      </c>
      <c r="K20" s="69" t="str">
        <f>IF(AND('Mapa final'!$Y$35="Alta",'Mapa final'!$AA$35="Leve"),CONCATENATE("R5C",'Mapa final'!$O$35),"")</f>
        <v/>
      </c>
      <c r="L20" s="69" t="str">
        <f>IF(AND('Mapa final'!$Y$36="Alta",'Mapa final'!$AA$36="Leve"),CONCATENATE("R5C",'Mapa final'!$O$36),"")</f>
        <v/>
      </c>
      <c r="M20" s="69" t="str">
        <f>IF(AND('Mapa final'!$Y$37="Alta",'Mapa final'!$AA$37="Leve"),CONCATENATE("R5C",'Mapa final'!$O$37),"")</f>
        <v/>
      </c>
      <c r="N20" s="69" t="str">
        <f>IF(AND('Mapa final'!$Y$38="Alta",'Mapa final'!$AA$38="Leve"),CONCATENATE("R5C",'Mapa final'!$O$38),"")</f>
        <v/>
      </c>
      <c r="O20" s="70" t="str">
        <f>IF(AND('Mapa final'!$Y$39="Alta",'Mapa final'!$AA$39="Leve"),CONCATENATE("R5C",'Mapa final'!$O$39),"")</f>
        <v/>
      </c>
      <c r="P20" s="68" t="str">
        <f>IF(AND('Mapa final'!$Y$34="Alta",'Mapa final'!$AA$34="Menor"),CONCATENATE("R5C",'Mapa final'!$O$34),"")</f>
        <v/>
      </c>
      <c r="Q20" s="69" t="str">
        <f>IF(AND('Mapa final'!$Y$35="Alta",'Mapa final'!$AA$35="Menor"),CONCATENATE("R5C",'Mapa final'!$O$35),"")</f>
        <v/>
      </c>
      <c r="R20" s="69" t="str">
        <f>IF(AND('Mapa final'!$Y$36="Alta",'Mapa final'!$AA$36="Menor"),CONCATENATE("R5C",'Mapa final'!$O$36),"")</f>
        <v/>
      </c>
      <c r="S20" s="69" t="str">
        <f>IF(AND('Mapa final'!$Y$37="Alta",'Mapa final'!$AA$37="Menor"),CONCATENATE("R5C",'Mapa final'!$O$37),"")</f>
        <v/>
      </c>
      <c r="T20" s="69" t="str">
        <f>IF(AND('Mapa final'!$Y$38="Alta",'Mapa final'!$AA$38="Menor"),CONCATENATE("R5C",'Mapa final'!$O$38),"")</f>
        <v/>
      </c>
      <c r="U20" s="70" t="str">
        <f>IF(AND('Mapa final'!$Y$39="Alta",'Mapa final'!$AA$39="Menor"),CONCATENATE("R5C",'Mapa final'!$O$39),"")</f>
        <v/>
      </c>
      <c r="V20" s="52" t="str">
        <f>IF(AND('Mapa final'!$Y$34="Alta",'Mapa final'!$AA$34="Moderado"),CONCATENATE("R5C",'Mapa final'!$O$34),"")</f>
        <v/>
      </c>
      <c r="W20" s="53" t="str">
        <f>IF(AND('Mapa final'!$Y$35="Alta",'Mapa final'!$AA$35="Moderado"),CONCATENATE("R5C",'Mapa final'!$O$35),"")</f>
        <v/>
      </c>
      <c r="X20" s="58" t="str">
        <f>IF(AND('Mapa final'!$Y$36="Alta",'Mapa final'!$AA$36="Moderado"),CONCATENATE("R5C",'Mapa final'!$O$36),"")</f>
        <v/>
      </c>
      <c r="Y20" s="58" t="str">
        <f>IF(AND('Mapa final'!$Y$37="Alta",'Mapa final'!$AA$37="Moderado"),CONCATENATE("R5C",'Mapa final'!$O$37),"")</f>
        <v/>
      </c>
      <c r="Z20" s="58" t="str">
        <f>IF(AND('Mapa final'!$Y$38="Alta",'Mapa final'!$AA$38="Moderado"),CONCATENATE("R5C",'Mapa final'!$O$38),"")</f>
        <v/>
      </c>
      <c r="AA20" s="54" t="str">
        <f>IF(AND('Mapa final'!$Y$39="Alta",'Mapa final'!$AA$39="Moderado"),CONCATENATE("R5C",'Mapa final'!$O$39),"")</f>
        <v/>
      </c>
      <c r="AB20" s="52" t="str">
        <f>IF(AND('Mapa final'!$Y$34="Alta",'Mapa final'!$AA$34="Mayor"),CONCATENATE("R5C",'Mapa final'!$O$34),"")</f>
        <v/>
      </c>
      <c r="AC20" s="53" t="str">
        <f>IF(AND('Mapa final'!$Y$35="Alta",'Mapa final'!$AA$35="Mayor"),CONCATENATE("R5C",'Mapa final'!$O$35),"")</f>
        <v/>
      </c>
      <c r="AD20" s="58" t="str">
        <f>IF(AND('Mapa final'!$Y$36="Alta",'Mapa final'!$AA$36="Mayor"),CONCATENATE("R5C",'Mapa final'!$O$36),"")</f>
        <v/>
      </c>
      <c r="AE20" s="58" t="str">
        <f>IF(AND('Mapa final'!$Y$37="Alta",'Mapa final'!$AA$37="Mayor"),CONCATENATE("R5C",'Mapa final'!$O$37),"")</f>
        <v/>
      </c>
      <c r="AF20" s="58" t="str">
        <f>IF(AND('Mapa final'!$Y$38="Alta",'Mapa final'!$AA$38="Mayor"),CONCATENATE("R5C",'Mapa final'!$O$38),"")</f>
        <v/>
      </c>
      <c r="AG20" s="54" t="str">
        <f>IF(AND('Mapa final'!$Y$39="Alta",'Mapa final'!$AA$39="Mayor"),CONCATENATE("R5C",'Mapa final'!$O$39),"")</f>
        <v/>
      </c>
      <c r="AH20" s="55" t="str">
        <f>IF(AND('Mapa final'!$Y$34="Alta",'Mapa final'!$AA$34="Catastrófico"),CONCATENATE("R5C",'Mapa final'!$O$34),"")</f>
        <v/>
      </c>
      <c r="AI20" s="56" t="str">
        <f>IF(AND('Mapa final'!$Y$35="Alta",'Mapa final'!$AA$35="Catastrófico"),CONCATENATE("R5C",'Mapa final'!$O$35),"")</f>
        <v/>
      </c>
      <c r="AJ20" s="56" t="str">
        <f>IF(AND('Mapa final'!$Y$36="Alta",'Mapa final'!$AA$36="Catastrófico"),CONCATENATE("R5C",'Mapa final'!$O$36),"")</f>
        <v/>
      </c>
      <c r="AK20" s="56" t="str">
        <f>IF(AND('Mapa final'!$Y$37="Alta",'Mapa final'!$AA$37="Catastrófico"),CONCATENATE("R5C",'Mapa final'!$O$37),"")</f>
        <v/>
      </c>
      <c r="AL20" s="56" t="str">
        <f>IF(AND('Mapa final'!$Y$38="Alta",'Mapa final'!$AA$38="Catastrófico"),CONCATENATE("R5C",'Mapa final'!$O$38),"")</f>
        <v/>
      </c>
      <c r="AM20" s="57" t="str">
        <f>IF(AND('Mapa final'!$Y$39="Alta",'Mapa final'!$AA$39="Catastrófico"),CONCATENATE("R5C",'Mapa final'!$O$39),"")</f>
        <v/>
      </c>
      <c r="AN20" s="84"/>
      <c r="AO20" s="339"/>
      <c r="AP20" s="340"/>
      <c r="AQ20" s="340"/>
      <c r="AR20" s="340"/>
      <c r="AS20" s="340"/>
      <c r="AT20" s="341"/>
      <c r="AU20" s="84"/>
      <c r="AV20" s="84"/>
      <c r="AW20" s="84"/>
      <c r="AX20" s="84"/>
      <c r="AY20" s="84"/>
      <c r="AZ20" s="84"/>
      <c r="BA20" s="84"/>
      <c r="BB20" s="84"/>
      <c r="BC20" s="84"/>
      <c r="BD20" s="84"/>
      <c r="BE20" s="84"/>
      <c r="BF20" s="84"/>
      <c r="BG20" s="84"/>
      <c r="BH20" s="84"/>
      <c r="BI20" s="84"/>
      <c r="BJ20" s="84"/>
      <c r="BK20" s="84"/>
      <c r="BL20" s="84"/>
      <c r="BM20" s="84"/>
      <c r="BN20" s="84"/>
      <c r="BO20" s="84"/>
      <c r="BP20" s="84"/>
      <c r="BQ20" s="84"/>
      <c r="BR20" s="84"/>
      <c r="BS20" s="84"/>
      <c r="BT20" s="84"/>
      <c r="BU20" s="84"/>
      <c r="BV20" s="84"/>
      <c r="BW20" s="84"/>
      <c r="BX20" s="84"/>
    </row>
    <row r="21" spans="1:76" ht="15" customHeight="1" x14ac:dyDescent="0.25">
      <c r="A21" s="84"/>
      <c r="B21" s="288"/>
      <c r="C21" s="288"/>
      <c r="D21" s="289"/>
      <c r="E21" s="329"/>
      <c r="F21" s="330"/>
      <c r="G21" s="330"/>
      <c r="H21" s="330"/>
      <c r="I21" s="346"/>
      <c r="J21" s="68" t="str">
        <f>IF(AND('Mapa final'!$Y$40="Alta",'Mapa final'!$AA$40="Leve"),CONCATENATE("R6C",'Mapa final'!$O$40),"")</f>
        <v/>
      </c>
      <c r="K21" s="69" t="str">
        <f>IF(AND('Mapa final'!$Y$41="Alta",'Mapa final'!$AA$41="Leve"),CONCATENATE("R6C",'Mapa final'!$O$41),"")</f>
        <v/>
      </c>
      <c r="L21" s="69" t="str">
        <f>IF(AND('Mapa final'!$Y$42="Alta",'Mapa final'!$AA$42="Leve"),CONCATENATE("R6C",'Mapa final'!$O$42),"")</f>
        <v/>
      </c>
      <c r="M21" s="69" t="str">
        <f>IF(AND('Mapa final'!$Y$43="Alta",'Mapa final'!$AA$43="Leve"),CONCATENATE("R6C",'Mapa final'!$O$43),"")</f>
        <v/>
      </c>
      <c r="N21" s="69" t="str">
        <f>IF(AND('Mapa final'!$Y$44="Alta",'Mapa final'!$AA$44="Leve"),CONCATENATE("R6C",'Mapa final'!$O$44),"")</f>
        <v/>
      </c>
      <c r="O21" s="70" t="str">
        <f>IF(AND('Mapa final'!$Y$45="Alta",'Mapa final'!$AA$45="Leve"),CONCATENATE("R6C",'Mapa final'!$O$45),"")</f>
        <v/>
      </c>
      <c r="P21" s="68" t="str">
        <f>IF(AND('Mapa final'!$Y$40="Alta",'Mapa final'!$AA$40="Menor"),CONCATENATE("R6C",'Mapa final'!$O$40),"")</f>
        <v/>
      </c>
      <c r="Q21" s="69" t="str">
        <f>IF(AND('Mapa final'!$Y$41="Alta",'Mapa final'!$AA$41="Menor"),CONCATENATE("R6C",'Mapa final'!$O$41),"")</f>
        <v/>
      </c>
      <c r="R21" s="69" t="str">
        <f>IF(AND('Mapa final'!$Y$42="Alta",'Mapa final'!$AA$42="Menor"),CONCATENATE("R6C",'Mapa final'!$O$42),"")</f>
        <v/>
      </c>
      <c r="S21" s="69" t="str">
        <f>IF(AND('Mapa final'!$Y$43="Alta",'Mapa final'!$AA$43="Menor"),CONCATENATE("R6C",'Mapa final'!$O$43),"")</f>
        <v/>
      </c>
      <c r="T21" s="69" t="str">
        <f>IF(AND('Mapa final'!$Y$44="Alta",'Mapa final'!$AA$44="Menor"),CONCATENATE("R6C",'Mapa final'!$O$44),"")</f>
        <v/>
      </c>
      <c r="U21" s="70" t="str">
        <f>IF(AND('Mapa final'!$Y$45="Alta",'Mapa final'!$AA$45="Menor"),CONCATENATE("R6C",'Mapa final'!$O$45),"")</f>
        <v/>
      </c>
      <c r="V21" s="52" t="str">
        <f>IF(AND('Mapa final'!$Y$40="Alta",'Mapa final'!$AA$40="Moderado"),CONCATENATE("R6C",'Mapa final'!$O$40),"")</f>
        <v/>
      </c>
      <c r="W21" s="53" t="str">
        <f>IF(AND('Mapa final'!$Y$41="Alta",'Mapa final'!$AA$41="Moderado"),CONCATENATE("R6C",'Mapa final'!$O$41),"")</f>
        <v/>
      </c>
      <c r="X21" s="58" t="str">
        <f>IF(AND('Mapa final'!$Y$42="Alta",'Mapa final'!$AA$42="Moderado"),CONCATENATE("R6C",'Mapa final'!$O$42),"")</f>
        <v/>
      </c>
      <c r="Y21" s="58" t="str">
        <f>IF(AND('Mapa final'!$Y$43="Alta",'Mapa final'!$AA$43="Moderado"),CONCATENATE("R6C",'Mapa final'!$O$43),"")</f>
        <v/>
      </c>
      <c r="Z21" s="58" t="str">
        <f>IF(AND('Mapa final'!$Y$44="Alta",'Mapa final'!$AA$44="Moderado"),CONCATENATE("R6C",'Mapa final'!$O$44),"")</f>
        <v/>
      </c>
      <c r="AA21" s="54" t="str">
        <f>IF(AND('Mapa final'!$Y$45="Alta",'Mapa final'!$AA$45="Moderado"),CONCATENATE("R6C",'Mapa final'!$O$45),"")</f>
        <v/>
      </c>
      <c r="AB21" s="52" t="str">
        <f>IF(AND('Mapa final'!$Y$40="Alta",'Mapa final'!$AA$40="Mayor"),CONCATENATE("R6C",'Mapa final'!$O$40),"")</f>
        <v/>
      </c>
      <c r="AC21" s="53" t="str">
        <f>IF(AND('Mapa final'!$Y$41="Alta",'Mapa final'!$AA$41="Mayor"),CONCATENATE("R6C",'Mapa final'!$O$41),"")</f>
        <v/>
      </c>
      <c r="AD21" s="58" t="str">
        <f>IF(AND('Mapa final'!$Y$42="Alta",'Mapa final'!$AA$42="Mayor"),CONCATENATE("R6C",'Mapa final'!$O$42),"")</f>
        <v/>
      </c>
      <c r="AE21" s="58" t="str">
        <f>IF(AND('Mapa final'!$Y$43="Alta",'Mapa final'!$AA$43="Mayor"),CONCATENATE("R6C",'Mapa final'!$O$43),"")</f>
        <v/>
      </c>
      <c r="AF21" s="58" t="str">
        <f>IF(AND('Mapa final'!$Y$44="Alta",'Mapa final'!$AA$44="Mayor"),CONCATENATE("R6C",'Mapa final'!$O$44),"")</f>
        <v/>
      </c>
      <c r="AG21" s="54" t="str">
        <f>IF(AND('Mapa final'!$Y$45="Alta",'Mapa final'!$AA$45="Mayor"),CONCATENATE("R6C",'Mapa final'!$O$45),"")</f>
        <v/>
      </c>
      <c r="AH21" s="55" t="str">
        <f>IF(AND('Mapa final'!$Y$40="Alta",'Mapa final'!$AA$40="Catastrófico"),CONCATENATE("R6C",'Mapa final'!$O$40),"")</f>
        <v/>
      </c>
      <c r="AI21" s="56" t="str">
        <f>IF(AND('Mapa final'!$Y$41="Alta",'Mapa final'!$AA$41="Catastrófico"),CONCATENATE("R6C",'Mapa final'!$O$41),"")</f>
        <v/>
      </c>
      <c r="AJ21" s="56" t="str">
        <f>IF(AND('Mapa final'!$Y$42="Alta",'Mapa final'!$AA$42="Catastrófico"),CONCATENATE("R6C",'Mapa final'!$O$42),"")</f>
        <v/>
      </c>
      <c r="AK21" s="56" t="str">
        <f>IF(AND('Mapa final'!$Y$43="Alta",'Mapa final'!$AA$43="Catastrófico"),CONCATENATE("R6C",'Mapa final'!$O$43),"")</f>
        <v/>
      </c>
      <c r="AL21" s="56" t="str">
        <f>IF(AND('Mapa final'!$Y$44="Alta",'Mapa final'!$AA$44="Catastrófico"),CONCATENATE("R6C",'Mapa final'!$O$44),"")</f>
        <v/>
      </c>
      <c r="AM21" s="57" t="str">
        <f>IF(AND('Mapa final'!$Y$45="Alta",'Mapa final'!$AA$45="Catastrófico"),CONCATENATE("R6C",'Mapa final'!$O$45),"")</f>
        <v/>
      </c>
      <c r="AN21" s="84"/>
      <c r="AO21" s="339"/>
      <c r="AP21" s="340"/>
      <c r="AQ21" s="340"/>
      <c r="AR21" s="340"/>
      <c r="AS21" s="340"/>
      <c r="AT21" s="341"/>
      <c r="AU21" s="84"/>
      <c r="AV21" s="84"/>
      <c r="AW21" s="84"/>
      <c r="AX21" s="84"/>
      <c r="AY21" s="84"/>
      <c r="AZ21" s="84"/>
      <c r="BA21" s="84"/>
      <c r="BB21" s="84"/>
      <c r="BC21" s="84"/>
      <c r="BD21" s="84"/>
      <c r="BE21" s="84"/>
      <c r="BF21" s="84"/>
      <c r="BG21" s="84"/>
      <c r="BH21" s="84"/>
      <c r="BI21" s="84"/>
      <c r="BJ21" s="84"/>
      <c r="BK21" s="84"/>
      <c r="BL21" s="84"/>
      <c r="BM21" s="84"/>
      <c r="BN21" s="84"/>
      <c r="BO21" s="84"/>
      <c r="BP21" s="84"/>
      <c r="BQ21" s="84"/>
      <c r="BR21" s="84"/>
      <c r="BS21" s="84"/>
      <c r="BT21" s="84"/>
      <c r="BU21" s="84"/>
      <c r="BV21" s="84"/>
      <c r="BW21" s="84"/>
      <c r="BX21" s="84"/>
    </row>
    <row r="22" spans="1:76" ht="15" customHeight="1" x14ac:dyDescent="0.25">
      <c r="A22" s="84"/>
      <c r="B22" s="288"/>
      <c r="C22" s="288"/>
      <c r="D22" s="289"/>
      <c r="E22" s="329"/>
      <c r="F22" s="330"/>
      <c r="G22" s="330"/>
      <c r="H22" s="330"/>
      <c r="I22" s="346"/>
      <c r="J22" s="68" t="str">
        <f>IF(AND('Mapa final'!$Y$46="Alta",'Mapa final'!$AA$46="Leve"),CONCATENATE("R7C",'Mapa final'!$O$46),"")</f>
        <v/>
      </c>
      <c r="K22" s="69" t="str">
        <f>IF(AND('Mapa final'!$Y$47="Alta",'Mapa final'!$AA$47="Leve"),CONCATENATE("R7C",'Mapa final'!$O$47),"")</f>
        <v/>
      </c>
      <c r="L22" s="69" t="str">
        <f>IF(AND('Mapa final'!$Y$48="Alta",'Mapa final'!$AA$48="Leve"),CONCATENATE("R7C",'Mapa final'!$O$48),"")</f>
        <v/>
      </c>
      <c r="M22" s="69" t="str">
        <f>IF(AND('Mapa final'!$Y$49="Alta",'Mapa final'!$AA$49="Leve"),CONCATENATE("R7C",'Mapa final'!$O$49),"")</f>
        <v/>
      </c>
      <c r="N22" s="69" t="str">
        <f>IF(AND('Mapa final'!$Y$50="Alta",'Mapa final'!$AA$50="Leve"),CONCATENATE("R7C",'Mapa final'!$O$50),"")</f>
        <v/>
      </c>
      <c r="O22" s="70" t="str">
        <f>IF(AND('Mapa final'!$Y$51="Alta",'Mapa final'!$AA$51="Leve"),CONCATENATE("R7C",'Mapa final'!$O$51),"")</f>
        <v/>
      </c>
      <c r="P22" s="68" t="str">
        <f>IF(AND('Mapa final'!$Y$46="Alta",'Mapa final'!$AA$46="Menor"),CONCATENATE("R7C",'Mapa final'!$O$46),"")</f>
        <v/>
      </c>
      <c r="Q22" s="69" t="str">
        <f>IF(AND('Mapa final'!$Y$47="Alta",'Mapa final'!$AA$47="Menor"),CONCATENATE("R7C",'Mapa final'!$O$47),"")</f>
        <v/>
      </c>
      <c r="R22" s="69" t="str">
        <f>IF(AND('Mapa final'!$Y$48="Alta",'Mapa final'!$AA$48="Menor"),CONCATENATE("R7C",'Mapa final'!$O$48),"")</f>
        <v/>
      </c>
      <c r="S22" s="69" t="str">
        <f>IF(AND('Mapa final'!$Y$49="Alta",'Mapa final'!$AA$49="Menor"),CONCATENATE("R7C",'Mapa final'!$O$49),"")</f>
        <v/>
      </c>
      <c r="T22" s="69" t="str">
        <f>IF(AND('Mapa final'!$Y$50="Alta",'Mapa final'!$AA$50="Menor"),CONCATENATE("R7C",'Mapa final'!$O$50),"")</f>
        <v/>
      </c>
      <c r="U22" s="70" t="str">
        <f>IF(AND('Mapa final'!$Y$51="Alta",'Mapa final'!$AA$51="Menor"),CONCATENATE("R7C",'Mapa final'!$O$51),"")</f>
        <v/>
      </c>
      <c r="V22" s="52" t="str">
        <f>IF(AND('Mapa final'!$Y$46="Alta",'Mapa final'!$AA$46="Moderado"),CONCATENATE("R7C",'Mapa final'!$O$46),"")</f>
        <v/>
      </c>
      <c r="W22" s="53" t="str">
        <f>IF(AND('Mapa final'!$Y$47="Alta",'Mapa final'!$AA$47="Moderado"),CONCATENATE("R7C",'Mapa final'!$O$47),"")</f>
        <v/>
      </c>
      <c r="X22" s="58" t="str">
        <f>IF(AND('Mapa final'!$Y$48="Alta",'Mapa final'!$AA$48="Moderado"),CONCATENATE("R7C",'Mapa final'!$O$48),"")</f>
        <v/>
      </c>
      <c r="Y22" s="58" t="str">
        <f>IF(AND('Mapa final'!$Y$49="Alta",'Mapa final'!$AA$49="Moderado"),CONCATENATE("R7C",'Mapa final'!$O$49),"")</f>
        <v/>
      </c>
      <c r="Z22" s="58" t="str">
        <f>IF(AND('Mapa final'!$Y$50="Alta",'Mapa final'!$AA$50="Moderado"),CONCATENATE("R7C",'Mapa final'!$O$50),"")</f>
        <v/>
      </c>
      <c r="AA22" s="54" t="str">
        <f>IF(AND('Mapa final'!$Y$51="Alta",'Mapa final'!$AA$51="Moderado"),CONCATENATE("R7C",'Mapa final'!$O$51),"")</f>
        <v/>
      </c>
      <c r="AB22" s="52" t="str">
        <f>IF(AND('Mapa final'!$Y$46="Alta",'Mapa final'!$AA$46="Mayor"),CONCATENATE("R7C",'Mapa final'!$O$46),"")</f>
        <v/>
      </c>
      <c r="AC22" s="53" t="str">
        <f>IF(AND('Mapa final'!$Y$47="Alta",'Mapa final'!$AA$47="Mayor"),CONCATENATE("R7C",'Mapa final'!$O$47),"")</f>
        <v/>
      </c>
      <c r="AD22" s="58" t="str">
        <f>IF(AND('Mapa final'!$Y$48="Alta",'Mapa final'!$AA$48="Mayor"),CONCATENATE("R7C",'Mapa final'!$O$48),"")</f>
        <v/>
      </c>
      <c r="AE22" s="58" t="str">
        <f>IF(AND('Mapa final'!$Y$49="Alta",'Mapa final'!$AA$49="Mayor"),CONCATENATE("R7C",'Mapa final'!$O$49),"")</f>
        <v/>
      </c>
      <c r="AF22" s="58" t="str">
        <f>IF(AND('Mapa final'!$Y$50="Alta",'Mapa final'!$AA$50="Mayor"),CONCATENATE("R7C",'Mapa final'!$O$50),"")</f>
        <v/>
      </c>
      <c r="AG22" s="54" t="str">
        <f>IF(AND('Mapa final'!$Y$51="Alta",'Mapa final'!$AA$51="Mayor"),CONCATENATE("R7C",'Mapa final'!$O$51),"")</f>
        <v/>
      </c>
      <c r="AH22" s="55" t="str">
        <f>IF(AND('Mapa final'!$Y$46="Alta",'Mapa final'!$AA$46="Catastrófico"),CONCATENATE("R7C",'Mapa final'!$O$46),"")</f>
        <v/>
      </c>
      <c r="AI22" s="56" t="str">
        <f>IF(AND('Mapa final'!$Y$47="Alta",'Mapa final'!$AA$47="Catastrófico"),CONCATENATE("R7C",'Mapa final'!$O$47),"")</f>
        <v/>
      </c>
      <c r="AJ22" s="56" t="str">
        <f>IF(AND('Mapa final'!$Y$48="Alta",'Mapa final'!$AA$48="Catastrófico"),CONCATENATE("R7C",'Mapa final'!$O$48),"")</f>
        <v/>
      </c>
      <c r="AK22" s="56" t="str">
        <f>IF(AND('Mapa final'!$Y$49="Alta",'Mapa final'!$AA$49="Catastrófico"),CONCATENATE("R7C",'Mapa final'!$O$49),"")</f>
        <v/>
      </c>
      <c r="AL22" s="56" t="str">
        <f>IF(AND('Mapa final'!$Y$50="Alta",'Mapa final'!$AA$50="Catastrófico"),CONCATENATE("R7C",'Mapa final'!$O$50),"")</f>
        <v/>
      </c>
      <c r="AM22" s="57" t="str">
        <f>IF(AND('Mapa final'!$Y$51="Alta",'Mapa final'!$AA$51="Catastrófico"),CONCATENATE("R7C",'Mapa final'!$O$51),"")</f>
        <v/>
      </c>
      <c r="AN22" s="84"/>
      <c r="AO22" s="339"/>
      <c r="AP22" s="340"/>
      <c r="AQ22" s="340"/>
      <c r="AR22" s="340"/>
      <c r="AS22" s="340"/>
      <c r="AT22" s="341"/>
      <c r="AU22" s="84"/>
      <c r="AV22" s="84"/>
      <c r="AW22" s="84"/>
      <c r="AX22" s="84"/>
      <c r="AY22" s="84"/>
      <c r="AZ22" s="84"/>
      <c r="BA22" s="84"/>
      <c r="BB22" s="84"/>
      <c r="BC22" s="84"/>
      <c r="BD22" s="84"/>
      <c r="BE22" s="84"/>
      <c r="BF22" s="84"/>
      <c r="BG22" s="84"/>
      <c r="BH22" s="84"/>
      <c r="BI22" s="84"/>
      <c r="BJ22" s="84"/>
      <c r="BK22" s="84"/>
      <c r="BL22" s="84"/>
      <c r="BM22" s="84"/>
      <c r="BN22" s="84"/>
      <c r="BO22" s="84"/>
      <c r="BP22" s="84"/>
      <c r="BQ22" s="84"/>
      <c r="BR22" s="84"/>
      <c r="BS22" s="84"/>
      <c r="BT22" s="84"/>
      <c r="BU22" s="84"/>
      <c r="BV22" s="84"/>
      <c r="BW22" s="84"/>
      <c r="BX22" s="84"/>
    </row>
    <row r="23" spans="1:76" ht="15" customHeight="1" x14ac:dyDescent="0.25">
      <c r="A23" s="84"/>
      <c r="B23" s="288"/>
      <c r="C23" s="288"/>
      <c r="D23" s="289"/>
      <c r="E23" s="329"/>
      <c r="F23" s="330"/>
      <c r="G23" s="330"/>
      <c r="H23" s="330"/>
      <c r="I23" s="346"/>
      <c r="J23" s="68" t="str">
        <f>IF(AND('Mapa final'!$Y$52="Alta",'Mapa final'!$AA$52="Leve"),CONCATENATE("R8C",'Mapa final'!$O$52),"")</f>
        <v/>
      </c>
      <c r="K23" s="69" t="str">
        <f>IF(AND('Mapa final'!$Y$53="Alta",'Mapa final'!$AA$53="Leve"),CONCATENATE("R8C",'Mapa final'!$O$53),"")</f>
        <v/>
      </c>
      <c r="L23" s="69" t="str">
        <f>IF(AND('Mapa final'!$Y$54="Alta",'Mapa final'!$AA$54="Leve"),CONCATENATE("R8C",'Mapa final'!$O$54),"")</f>
        <v/>
      </c>
      <c r="M23" s="69" t="str">
        <f>IF(AND('Mapa final'!$Y$55="Alta",'Mapa final'!$AA$55="Leve"),CONCATENATE("R8C",'Mapa final'!$O$55),"")</f>
        <v/>
      </c>
      <c r="N23" s="69" t="str">
        <f>IF(AND('Mapa final'!$Y$56="Alta",'Mapa final'!$AA$56="Leve"),CONCATENATE("R8C",'Mapa final'!$O$56),"")</f>
        <v/>
      </c>
      <c r="O23" s="70" t="str">
        <f>IF(AND('Mapa final'!$Y$57="Alta",'Mapa final'!$AA$57="Leve"),CONCATENATE("R8C",'Mapa final'!$O$57),"")</f>
        <v/>
      </c>
      <c r="P23" s="68" t="str">
        <f>IF(AND('Mapa final'!$Y$52="Alta",'Mapa final'!$AA$52="Menor"),CONCATENATE("R8C",'Mapa final'!$O$52),"")</f>
        <v/>
      </c>
      <c r="Q23" s="69" t="str">
        <f>IF(AND('Mapa final'!$Y$53="Alta",'Mapa final'!$AA$53="Menor"),CONCATENATE("R8C",'Mapa final'!$O$53),"")</f>
        <v/>
      </c>
      <c r="R23" s="69" t="str">
        <f>IF(AND('Mapa final'!$Y$54="Alta",'Mapa final'!$AA$54="Menor"),CONCATENATE("R8C",'Mapa final'!$O$54),"")</f>
        <v/>
      </c>
      <c r="S23" s="69" t="str">
        <f>IF(AND('Mapa final'!$Y$55="Alta",'Mapa final'!$AA$55="Menor"),CONCATENATE("R8C",'Mapa final'!$O$55),"")</f>
        <v/>
      </c>
      <c r="T23" s="69" t="str">
        <f>IF(AND('Mapa final'!$Y$56="Alta",'Mapa final'!$AA$56="Menor"),CONCATENATE("R8C",'Mapa final'!$O$56),"")</f>
        <v/>
      </c>
      <c r="U23" s="70" t="str">
        <f>IF(AND('Mapa final'!$Y$57="Alta",'Mapa final'!$AA$57="Menor"),CONCATENATE("R8C",'Mapa final'!$O$57),"")</f>
        <v/>
      </c>
      <c r="V23" s="52" t="str">
        <f>IF(AND('Mapa final'!$Y$52="Alta",'Mapa final'!$AA$52="Moderado"),CONCATENATE("R8C",'Mapa final'!$O$52),"")</f>
        <v/>
      </c>
      <c r="W23" s="53" t="str">
        <f>IF(AND('Mapa final'!$Y$53="Alta",'Mapa final'!$AA$53="Moderado"),CONCATENATE("R8C",'Mapa final'!$O$53),"")</f>
        <v/>
      </c>
      <c r="X23" s="58" t="str">
        <f>IF(AND('Mapa final'!$Y$54="Alta",'Mapa final'!$AA$54="Moderado"),CONCATENATE("R8C",'Mapa final'!$O$54),"")</f>
        <v/>
      </c>
      <c r="Y23" s="58" t="str">
        <f>IF(AND('Mapa final'!$Y$55="Alta",'Mapa final'!$AA$55="Moderado"),CONCATENATE("R8C",'Mapa final'!$O$55),"")</f>
        <v/>
      </c>
      <c r="Z23" s="58" t="str">
        <f>IF(AND('Mapa final'!$Y$56="Alta",'Mapa final'!$AA$56="Moderado"),CONCATENATE("R8C",'Mapa final'!$O$56),"")</f>
        <v/>
      </c>
      <c r="AA23" s="54" t="str">
        <f>IF(AND('Mapa final'!$Y$57="Alta",'Mapa final'!$AA$57="Moderado"),CONCATENATE("R8C",'Mapa final'!$O$57),"")</f>
        <v/>
      </c>
      <c r="AB23" s="52" t="str">
        <f>IF(AND('Mapa final'!$Y$52="Alta",'Mapa final'!$AA$52="Mayor"),CONCATENATE("R8C",'Mapa final'!$O$52),"")</f>
        <v/>
      </c>
      <c r="AC23" s="53" t="str">
        <f>IF(AND('Mapa final'!$Y$53="Alta",'Mapa final'!$AA$53="Mayor"),CONCATENATE("R8C",'Mapa final'!$O$53),"")</f>
        <v/>
      </c>
      <c r="AD23" s="58" t="str">
        <f>IF(AND('Mapa final'!$Y$54="Alta",'Mapa final'!$AA$54="Mayor"),CONCATENATE("R8C",'Mapa final'!$O$54),"")</f>
        <v/>
      </c>
      <c r="AE23" s="58" t="str">
        <f>IF(AND('Mapa final'!$Y$55="Alta",'Mapa final'!$AA$55="Mayor"),CONCATENATE("R8C",'Mapa final'!$O$55),"")</f>
        <v/>
      </c>
      <c r="AF23" s="58" t="str">
        <f>IF(AND('Mapa final'!$Y$56="Alta",'Mapa final'!$AA$56="Mayor"),CONCATENATE("R8C",'Mapa final'!$O$56),"")</f>
        <v/>
      </c>
      <c r="AG23" s="54" t="str">
        <f>IF(AND('Mapa final'!$Y$57="Alta",'Mapa final'!$AA$57="Mayor"),CONCATENATE("R8C",'Mapa final'!$O$57),"")</f>
        <v/>
      </c>
      <c r="AH23" s="55" t="str">
        <f>IF(AND('Mapa final'!$Y$52="Alta",'Mapa final'!$AA$52="Catastrófico"),CONCATENATE("R8C",'Mapa final'!$O$52),"")</f>
        <v/>
      </c>
      <c r="AI23" s="56" t="str">
        <f>IF(AND('Mapa final'!$Y$53="Alta",'Mapa final'!$AA$53="Catastrófico"),CONCATENATE("R8C",'Mapa final'!$O$53),"")</f>
        <v/>
      </c>
      <c r="AJ23" s="56" t="str">
        <f>IF(AND('Mapa final'!$Y$54="Alta",'Mapa final'!$AA$54="Catastrófico"),CONCATENATE("R8C",'Mapa final'!$O$54),"")</f>
        <v/>
      </c>
      <c r="AK23" s="56" t="str">
        <f>IF(AND('Mapa final'!$Y$55="Alta",'Mapa final'!$AA$55="Catastrófico"),CONCATENATE("R8C",'Mapa final'!$O$55),"")</f>
        <v/>
      </c>
      <c r="AL23" s="56" t="str">
        <f>IF(AND('Mapa final'!$Y$56="Alta",'Mapa final'!$AA$56="Catastrófico"),CONCATENATE("R8C",'Mapa final'!$O$56),"")</f>
        <v/>
      </c>
      <c r="AM23" s="57" t="str">
        <f>IF(AND('Mapa final'!$Y$57="Alta",'Mapa final'!$AA$57="Catastrófico"),CONCATENATE("R8C",'Mapa final'!$O$57),"")</f>
        <v/>
      </c>
      <c r="AN23" s="84"/>
      <c r="AO23" s="339"/>
      <c r="AP23" s="340"/>
      <c r="AQ23" s="340"/>
      <c r="AR23" s="340"/>
      <c r="AS23" s="340"/>
      <c r="AT23" s="341"/>
      <c r="AU23" s="84"/>
      <c r="AV23" s="84"/>
      <c r="AW23" s="84"/>
      <c r="AX23" s="84"/>
      <c r="AY23" s="84"/>
      <c r="AZ23" s="84"/>
      <c r="BA23" s="84"/>
      <c r="BB23" s="84"/>
      <c r="BC23" s="84"/>
      <c r="BD23" s="84"/>
      <c r="BE23" s="84"/>
      <c r="BF23" s="84"/>
      <c r="BG23" s="84"/>
      <c r="BH23" s="84"/>
      <c r="BI23" s="84"/>
      <c r="BJ23" s="84"/>
      <c r="BK23" s="84"/>
      <c r="BL23" s="84"/>
      <c r="BM23" s="84"/>
      <c r="BN23" s="84"/>
      <c r="BO23" s="84"/>
      <c r="BP23" s="84"/>
      <c r="BQ23" s="84"/>
      <c r="BR23" s="84"/>
      <c r="BS23" s="84"/>
      <c r="BT23" s="84"/>
      <c r="BU23" s="84"/>
      <c r="BV23" s="84"/>
      <c r="BW23" s="84"/>
      <c r="BX23" s="84"/>
    </row>
    <row r="24" spans="1:76" ht="15" customHeight="1" x14ac:dyDescent="0.25">
      <c r="A24" s="84"/>
      <c r="B24" s="288"/>
      <c r="C24" s="288"/>
      <c r="D24" s="289"/>
      <c r="E24" s="329"/>
      <c r="F24" s="330"/>
      <c r="G24" s="330"/>
      <c r="H24" s="330"/>
      <c r="I24" s="346"/>
      <c r="J24" s="68" t="str">
        <f>IF(AND('Mapa final'!$Y$58="Alta",'Mapa final'!$AA$58="Leve"),CONCATENATE("R9C",'Mapa final'!$O$58),"")</f>
        <v/>
      </c>
      <c r="K24" s="69" t="str">
        <f>IF(AND('Mapa final'!$Y$59="Alta",'Mapa final'!$AA$59="Leve"),CONCATENATE("R9C",'Mapa final'!$O$59),"")</f>
        <v/>
      </c>
      <c r="L24" s="69" t="str">
        <f>IF(AND('Mapa final'!$Y$60="Alta",'Mapa final'!$AA$60="Leve"),CONCATENATE("R9C",'Mapa final'!$O$60),"")</f>
        <v/>
      </c>
      <c r="M24" s="69" t="str">
        <f>IF(AND('Mapa final'!$Y$61="Alta",'Mapa final'!$AA$61="Leve"),CONCATENATE("R9C",'Mapa final'!$O$61),"")</f>
        <v/>
      </c>
      <c r="N24" s="69" t="str">
        <f>IF(AND('Mapa final'!$Y$62="Alta",'Mapa final'!$AA$62="Leve"),CONCATENATE("R9C",'Mapa final'!$O$62),"")</f>
        <v/>
      </c>
      <c r="O24" s="70" t="str">
        <f>IF(AND('Mapa final'!$Y$63="Alta",'Mapa final'!$AA$63="Leve"),CONCATENATE("R9C",'Mapa final'!$O$63),"")</f>
        <v/>
      </c>
      <c r="P24" s="68" t="str">
        <f>IF(AND('Mapa final'!$Y$58="Alta",'Mapa final'!$AA$58="Menor"),CONCATENATE("R9C",'Mapa final'!$O$58),"")</f>
        <v/>
      </c>
      <c r="Q24" s="69" t="str">
        <f>IF(AND('Mapa final'!$Y$59="Alta",'Mapa final'!$AA$59="Menor"),CONCATENATE("R9C",'Mapa final'!$O$59),"")</f>
        <v/>
      </c>
      <c r="R24" s="69" t="str">
        <f>IF(AND('Mapa final'!$Y$60="Alta",'Mapa final'!$AA$60="Menor"),CONCATENATE("R9C",'Mapa final'!$O$60),"")</f>
        <v/>
      </c>
      <c r="S24" s="69" t="str">
        <f>IF(AND('Mapa final'!$Y$61="Alta",'Mapa final'!$AA$61="Menor"),CONCATENATE("R9C",'Mapa final'!$O$61),"")</f>
        <v/>
      </c>
      <c r="T24" s="69" t="str">
        <f>IF(AND('Mapa final'!$Y$62="Alta",'Mapa final'!$AA$62="Menor"),CONCATENATE("R9C",'Mapa final'!$O$62),"")</f>
        <v/>
      </c>
      <c r="U24" s="70" t="str">
        <f>IF(AND('Mapa final'!$Y$63="Alta",'Mapa final'!$AA$63="Menor"),CONCATENATE("R9C",'Mapa final'!$O$63),"")</f>
        <v/>
      </c>
      <c r="V24" s="52" t="str">
        <f>IF(AND('Mapa final'!$Y$58="Alta",'Mapa final'!$AA$58="Moderado"),CONCATENATE("R9C",'Mapa final'!$O$58),"")</f>
        <v/>
      </c>
      <c r="W24" s="53" t="str">
        <f>IF(AND('Mapa final'!$Y$59="Alta",'Mapa final'!$AA$59="Moderado"),CONCATENATE("R9C",'Mapa final'!$O$59),"")</f>
        <v/>
      </c>
      <c r="X24" s="58" t="str">
        <f>IF(AND('Mapa final'!$Y$60="Alta",'Mapa final'!$AA$60="Moderado"),CONCATENATE("R9C",'Mapa final'!$O$60),"")</f>
        <v/>
      </c>
      <c r="Y24" s="58" t="str">
        <f>IF(AND('Mapa final'!$Y$61="Alta",'Mapa final'!$AA$61="Moderado"),CONCATENATE("R9C",'Mapa final'!$O$61),"")</f>
        <v/>
      </c>
      <c r="Z24" s="58" t="str">
        <f>IF(AND('Mapa final'!$Y$62="Alta",'Mapa final'!$AA$62="Moderado"),CONCATENATE("R9C",'Mapa final'!$O$62),"")</f>
        <v/>
      </c>
      <c r="AA24" s="54" t="str">
        <f>IF(AND('Mapa final'!$Y$63="Alta",'Mapa final'!$AA$63="Moderado"),CONCATENATE("R9C",'Mapa final'!$O$63),"")</f>
        <v/>
      </c>
      <c r="AB24" s="52" t="str">
        <f>IF(AND('Mapa final'!$Y$58="Alta",'Mapa final'!$AA$58="Mayor"),CONCATENATE("R9C",'Mapa final'!$O$58),"")</f>
        <v/>
      </c>
      <c r="AC24" s="53" t="str">
        <f>IF(AND('Mapa final'!$Y$59="Alta",'Mapa final'!$AA$59="Mayor"),CONCATENATE("R9C",'Mapa final'!$O$59),"")</f>
        <v/>
      </c>
      <c r="AD24" s="58" t="str">
        <f>IF(AND('Mapa final'!$Y$60="Alta",'Mapa final'!$AA$60="Mayor"),CONCATENATE("R9C",'Mapa final'!$O$60),"")</f>
        <v/>
      </c>
      <c r="AE24" s="58" t="str">
        <f>IF(AND('Mapa final'!$Y$61="Alta",'Mapa final'!$AA$61="Mayor"),CONCATENATE("R9C",'Mapa final'!$O$61),"")</f>
        <v/>
      </c>
      <c r="AF24" s="58" t="str">
        <f>IF(AND('Mapa final'!$Y$62="Alta",'Mapa final'!$AA$62="Mayor"),CONCATENATE("R9C",'Mapa final'!$O$62),"")</f>
        <v/>
      </c>
      <c r="AG24" s="54" t="str">
        <f>IF(AND('Mapa final'!$Y$63="Alta",'Mapa final'!$AA$63="Mayor"),CONCATENATE("R9C",'Mapa final'!$O$63),"")</f>
        <v/>
      </c>
      <c r="AH24" s="55" t="str">
        <f>IF(AND('Mapa final'!$Y$58="Alta",'Mapa final'!$AA$58="Catastrófico"),CONCATENATE("R9C",'Mapa final'!$O$58),"")</f>
        <v/>
      </c>
      <c r="AI24" s="56" t="str">
        <f>IF(AND('Mapa final'!$Y$59="Alta",'Mapa final'!$AA$59="Catastrófico"),CONCATENATE("R9C",'Mapa final'!$O$59),"")</f>
        <v/>
      </c>
      <c r="AJ24" s="56" t="str">
        <f>IF(AND('Mapa final'!$Y$60="Alta",'Mapa final'!$AA$60="Catastrófico"),CONCATENATE("R9C",'Mapa final'!$O$60),"")</f>
        <v/>
      </c>
      <c r="AK24" s="56" t="str">
        <f>IF(AND('Mapa final'!$Y$61="Alta",'Mapa final'!$AA$61="Catastrófico"),CONCATENATE("R9C",'Mapa final'!$O$61),"")</f>
        <v/>
      </c>
      <c r="AL24" s="56" t="str">
        <f>IF(AND('Mapa final'!$Y$62="Alta",'Mapa final'!$AA$62="Catastrófico"),CONCATENATE("R9C",'Mapa final'!$O$62),"")</f>
        <v/>
      </c>
      <c r="AM24" s="57" t="str">
        <f>IF(AND('Mapa final'!$Y$63="Alta",'Mapa final'!$AA$63="Catastrófico"),CONCATENATE("R9C",'Mapa final'!$O$63),"")</f>
        <v/>
      </c>
      <c r="AN24" s="84"/>
      <c r="AO24" s="339"/>
      <c r="AP24" s="340"/>
      <c r="AQ24" s="340"/>
      <c r="AR24" s="340"/>
      <c r="AS24" s="340"/>
      <c r="AT24" s="341"/>
      <c r="AU24" s="84"/>
      <c r="AV24" s="84"/>
      <c r="AW24" s="84"/>
      <c r="AX24" s="84"/>
      <c r="AY24" s="84"/>
      <c r="AZ24" s="84"/>
      <c r="BA24" s="84"/>
      <c r="BB24" s="84"/>
      <c r="BC24" s="84"/>
      <c r="BD24" s="84"/>
      <c r="BE24" s="84"/>
      <c r="BF24" s="84"/>
      <c r="BG24" s="84"/>
      <c r="BH24" s="84"/>
      <c r="BI24" s="84"/>
      <c r="BJ24" s="84"/>
      <c r="BK24" s="84"/>
      <c r="BL24" s="84"/>
      <c r="BM24" s="84"/>
      <c r="BN24" s="84"/>
      <c r="BO24" s="84"/>
      <c r="BP24" s="84"/>
      <c r="BQ24" s="84"/>
      <c r="BR24" s="84"/>
      <c r="BS24" s="84"/>
      <c r="BT24" s="84"/>
      <c r="BU24" s="84"/>
      <c r="BV24" s="84"/>
      <c r="BW24" s="84"/>
      <c r="BX24" s="84"/>
    </row>
    <row r="25" spans="1:76" ht="15.75" customHeight="1" thickBot="1" x14ac:dyDescent="0.3">
      <c r="A25" s="84"/>
      <c r="B25" s="288"/>
      <c r="C25" s="288"/>
      <c r="D25" s="289"/>
      <c r="E25" s="332"/>
      <c r="F25" s="333"/>
      <c r="G25" s="333"/>
      <c r="H25" s="333"/>
      <c r="I25" s="333"/>
      <c r="J25" s="71" t="str">
        <f>IF(AND('Mapa final'!$Y$64="Alta",'Mapa final'!$AA$64="Leve"),CONCATENATE("R10C",'Mapa final'!$O$64),"")</f>
        <v/>
      </c>
      <c r="K25" s="72" t="str">
        <f>IF(AND('Mapa final'!$Y$65="Alta",'Mapa final'!$AA$65="Leve"),CONCATENATE("R10C",'Mapa final'!$O$65),"")</f>
        <v/>
      </c>
      <c r="L25" s="72" t="str">
        <f>IF(AND('Mapa final'!$Y$66="Alta",'Mapa final'!$AA$66="Leve"),CONCATENATE("R10C",'Mapa final'!$O$66),"")</f>
        <v/>
      </c>
      <c r="M25" s="72" t="str">
        <f>IF(AND('Mapa final'!$Y$67="Alta",'Mapa final'!$AA$67="Leve"),CONCATENATE("R10C",'Mapa final'!$O$67),"")</f>
        <v/>
      </c>
      <c r="N25" s="72" t="str">
        <f>IF(AND('Mapa final'!$Y$68="Alta",'Mapa final'!$AA$68="Leve"),CONCATENATE("R10C",'Mapa final'!$O$68),"")</f>
        <v/>
      </c>
      <c r="O25" s="73" t="str">
        <f>IF(AND('Mapa final'!$Y$69="Alta",'Mapa final'!$AA$69="Leve"),CONCATENATE("R10C",'Mapa final'!$O$69),"")</f>
        <v/>
      </c>
      <c r="P25" s="71" t="str">
        <f>IF(AND('Mapa final'!$Y$64="Alta",'Mapa final'!$AA$64="Menor"),CONCATENATE("R10C",'Mapa final'!$O$64),"")</f>
        <v/>
      </c>
      <c r="Q25" s="72" t="str">
        <f>IF(AND('Mapa final'!$Y$65="Alta",'Mapa final'!$AA$65="Menor"),CONCATENATE("R10C",'Mapa final'!$O$65),"")</f>
        <v/>
      </c>
      <c r="R25" s="72" t="str">
        <f>IF(AND('Mapa final'!$Y$66="Alta",'Mapa final'!$AA$66="Menor"),CONCATENATE("R10C",'Mapa final'!$O$66),"")</f>
        <v/>
      </c>
      <c r="S25" s="72" t="str">
        <f>IF(AND('Mapa final'!$Y$67="Alta",'Mapa final'!$AA$67="Menor"),CONCATENATE("R10C",'Mapa final'!$O$67),"")</f>
        <v/>
      </c>
      <c r="T25" s="72" t="str">
        <f>IF(AND('Mapa final'!$Y$68="Alta",'Mapa final'!$AA$68="Menor"),CONCATENATE("R10C",'Mapa final'!$O$68),"")</f>
        <v/>
      </c>
      <c r="U25" s="73" t="str">
        <f>IF(AND('Mapa final'!$Y$69="Alta",'Mapa final'!$AA$69="Menor"),CONCATENATE("R10C",'Mapa final'!$O$69),"")</f>
        <v/>
      </c>
      <c r="V25" s="59" t="str">
        <f>IF(AND('Mapa final'!$Y$64="Alta",'Mapa final'!$AA$64="Moderado"),CONCATENATE("R10C",'Mapa final'!$O$64),"")</f>
        <v/>
      </c>
      <c r="W25" s="60" t="str">
        <f>IF(AND('Mapa final'!$Y$65="Alta",'Mapa final'!$AA$65="Moderado"),CONCATENATE("R10C",'Mapa final'!$O$65),"")</f>
        <v/>
      </c>
      <c r="X25" s="60" t="str">
        <f>IF(AND('Mapa final'!$Y$66="Alta",'Mapa final'!$AA$66="Moderado"),CONCATENATE("R10C",'Mapa final'!$O$66),"")</f>
        <v/>
      </c>
      <c r="Y25" s="60" t="str">
        <f>IF(AND('Mapa final'!$Y$67="Alta",'Mapa final'!$AA$67="Moderado"),CONCATENATE("R10C",'Mapa final'!$O$67),"")</f>
        <v/>
      </c>
      <c r="Z25" s="60" t="str">
        <f>IF(AND('Mapa final'!$Y$68="Alta",'Mapa final'!$AA$68="Moderado"),CONCATENATE("R10C",'Mapa final'!$O$68),"")</f>
        <v/>
      </c>
      <c r="AA25" s="61" t="str">
        <f>IF(AND('Mapa final'!$Y$69="Alta",'Mapa final'!$AA$69="Moderado"),CONCATENATE("R10C",'Mapa final'!$O$69),"")</f>
        <v/>
      </c>
      <c r="AB25" s="59" t="str">
        <f>IF(AND('Mapa final'!$Y$64="Alta",'Mapa final'!$AA$64="Mayor"),CONCATENATE("R10C",'Mapa final'!$O$64),"")</f>
        <v/>
      </c>
      <c r="AC25" s="60" t="str">
        <f>IF(AND('Mapa final'!$Y$65="Alta",'Mapa final'!$AA$65="Mayor"),CONCATENATE("R10C",'Mapa final'!$O$65),"")</f>
        <v/>
      </c>
      <c r="AD25" s="60" t="str">
        <f>IF(AND('Mapa final'!$Y$66="Alta",'Mapa final'!$AA$66="Mayor"),CONCATENATE("R10C",'Mapa final'!$O$66),"")</f>
        <v/>
      </c>
      <c r="AE25" s="60" t="str">
        <f>IF(AND('Mapa final'!$Y$67="Alta",'Mapa final'!$AA$67="Mayor"),CONCATENATE("R10C",'Mapa final'!$O$67),"")</f>
        <v/>
      </c>
      <c r="AF25" s="60" t="str">
        <f>IF(AND('Mapa final'!$Y$68="Alta",'Mapa final'!$AA$68="Mayor"),CONCATENATE("R10C",'Mapa final'!$O$68),"")</f>
        <v/>
      </c>
      <c r="AG25" s="61" t="str">
        <f>IF(AND('Mapa final'!$Y$69="Alta",'Mapa final'!$AA$69="Mayor"),CONCATENATE("R10C",'Mapa final'!$O$69),"")</f>
        <v/>
      </c>
      <c r="AH25" s="62" t="str">
        <f>IF(AND('Mapa final'!$Y$64="Alta",'Mapa final'!$AA$64="Catastrófico"),CONCATENATE("R10C",'Mapa final'!$O$64),"")</f>
        <v/>
      </c>
      <c r="AI25" s="63" t="str">
        <f>IF(AND('Mapa final'!$Y$65="Alta",'Mapa final'!$AA$65="Catastrófico"),CONCATENATE("R10C",'Mapa final'!$O$65),"")</f>
        <v/>
      </c>
      <c r="AJ25" s="63" t="str">
        <f>IF(AND('Mapa final'!$Y$66="Alta",'Mapa final'!$AA$66="Catastrófico"),CONCATENATE("R10C",'Mapa final'!$O$66),"")</f>
        <v/>
      </c>
      <c r="AK25" s="63" t="str">
        <f>IF(AND('Mapa final'!$Y$67="Alta",'Mapa final'!$AA$67="Catastrófico"),CONCATENATE("R10C",'Mapa final'!$O$67),"")</f>
        <v/>
      </c>
      <c r="AL25" s="63" t="str">
        <f>IF(AND('Mapa final'!$Y$68="Alta",'Mapa final'!$AA$68="Catastrófico"),CONCATENATE("R10C",'Mapa final'!$O$68),"")</f>
        <v/>
      </c>
      <c r="AM25" s="64" t="str">
        <f>IF(AND('Mapa final'!$Y$69="Alta",'Mapa final'!$AA$69="Catastrófico"),CONCATENATE("R10C",'Mapa final'!$O$69),"")</f>
        <v/>
      </c>
      <c r="AN25" s="84"/>
      <c r="AO25" s="342"/>
      <c r="AP25" s="343"/>
      <c r="AQ25" s="343"/>
      <c r="AR25" s="343"/>
      <c r="AS25" s="343"/>
      <c r="AT25" s="344"/>
      <c r="AU25" s="84"/>
      <c r="AV25" s="84"/>
      <c r="AW25" s="84"/>
      <c r="AX25" s="84"/>
      <c r="AY25" s="84"/>
      <c r="AZ25" s="84"/>
      <c r="BA25" s="84"/>
      <c r="BB25" s="84"/>
      <c r="BC25" s="84"/>
      <c r="BD25" s="84"/>
      <c r="BE25" s="84"/>
      <c r="BF25" s="84"/>
      <c r="BG25" s="84"/>
      <c r="BH25" s="84"/>
      <c r="BI25" s="84"/>
      <c r="BJ25" s="84"/>
      <c r="BK25" s="84"/>
      <c r="BL25" s="84"/>
      <c r="BM25" s="84"/>
      <c r="BN25" s="84"/>
      <c r="BO25" s="84"/>
      <c r="BP25" s="84"/>
      <c r="BQ25" s="84"/>
      <c r="BR25" s="84"/>
      <c r="BS25" s="84"/>
      <c r="BT25" s="84"/>
      <c r="BU25" s="84"/>
      <c r="BV25" s="84"/>
      <c r="BW25" s="84"/>
      <c r="BX25" s="84"/>
    </row>
    <row r="26" spans="1:76" ht="15" customHeight="1" x14ac:dyDescent="0.25">
      <c r="A26" s="84"/>
      <c r="B26" s="288"/>
      <c r="C26" s="288"/>
      <c r="D26" s="289"/>
      <c r="E26" s="326" t="s">
        <v>117</v>
      </c>
      <c r="F26" s="327"/>
      <c r="G26" s="327"/>
      <c r="H26" s="327"/>
      <c r="I26" s="328"/>
      <c r="J26" s="65" t="str">
        <f ca="1">IF(AND('Mapa final'!$Y$10="Media",'Mapa final'!$AA$10="Leve"),CONCATENATE("R1C",'Mapa final'!$O$10),"")</f>
        <v/>
      </c>
      <c r="K26" s="66" t="str">
        <f ca="1">IF(AND('Mapa final'!$Y$11="Media",'Mapa final'!$AA$11="Leve"),CONCATENATE("R1C",'Mapa final'!$O$11),"")</f>
        <v/>
      </c>
      <c r="L26" s="66" t="str">
        <f ca="1">IF(AND('Mapa final'!$Y$12="Media",'Mapa final'!$AA$12="Leve"),CONCATENATE("R1C",'Mapa final'!$O$12),"")</f>
        <v/>
      </c>
      <c r="M26" s="66" t="str">
        <f>IF(AND('Mapa final'!$Y$13="Media",'Mapa final'!$AA$13="Leve"),CONCATENATE("R1C",'Mapa final'!$O$13),"")</f>
        <v/>
      </c>
      <c r="N26" s="66" t="str">
        <f>IF(AND('Mapa final'!$Y$14="Media",'Mapa final'!$AA$14="Leve"),CONCATENATE("R1C",'Mapa final'!$O$14),"")</f>
        <v/>
      </c>
      <c r="O26" s="67" t="str">
        <f>IF(AND('Mapa final'!$Y$15="Media",'Mapa final'!$AA$15="Leve"),CONCATENATE("R1C",'Mapa final'!$O$15),"")</f>
        <v/>
      </c>
      <c r="P26" s="65" t="str">
        <f ca="1">IF(AND('Mapa final'!$Y$10="Media",'Mapa final'!$AA$10="Menor"),CONCATENATE("R1C",'Mapa final'!$O$10),"")</f>
        <v/>
      </c>
      <c r="Q26" s="66" t="str">
        <f ca="1">IF(AND('Mapa final'!$Y$11="Media",'Mapa final'!$AA$11="Menor"),CONCATENATE("R1C",'Mapa final'!$O$11),"")</f>
        <v/>
      </c>
      <c r="R26" s="66" t="str">
        <f ca="1">IF(AND('Mapa final'!$Y$12="Media",'Mapa final'!$AA$12="Menor"),CONCATENATE("R1C",'Mapa final'!$O$12),"")</f>
        <v/>
      </c>
      <c r="S26" s="66" t="str">
        <f>IF(AND('Mapa final'!$Y$13="Media",'Mapa final'!$AA$13="Menor"),CONCATENATE("R1C",'Mapa final'!$O$13),"")</f>
        <v/>
      </c>
      <c r="T26" s="66" t="str">
        <f>IF(AND('Mapa final'!$Y$14="Media",'Mapa final'!$AA$14="Menor"),CONCATENATE("R1C",'Mapa final'!$O$14),"")</f>
        <v/>
      </c>
      <c r="U26" s="67" t="str">
        <f>IF(AND('Mapa final'!$Y$15="Media",'Mapa final'!$AA$15="Menor"),CONCATENATE("R1C",'Mapa final'!$O$15),"")</f>
        <v/>
      </c>
      <c r="V26" s="65" t="str">
        <f ca="1">IF(AND('Mapa final'!$Y$10="Media",'Mapa final'!$AA$10="Moderado"),CONCATENATE("R1C",'Mapa final'!$O$10),"")</f>
        <v/>
      </c>
      <c r="W26" s="66" t="str">
        <f ca="1">IF(AND('Mapa final'!$Y$11="Media",'Mapa final'!$AA$11="Moderado"),CONCATENATE("R1C",'Mapa final'!$O$11),"")</f>
        <v/>
      </c>
      <c r="X26" s="66" t="str">
        <f ca="1">IF(AND('Mapa final'!$Y$12="Media",'Mapa final'!$AA$12="Moderado"),CONCATENATE("R1C",'Mapa final'!$O$12),"")</f>
        <v/>
      </c>
      <c r="Y26" s="66" t="str">
        <f>IF(AND('Mapa final'!$Y$13="Media",'Mapa final'!$AA$13="Moderado"),CONCATENATE("R1C",'Mapa final'!$O$13),"")</f>
        <v/>
      </c>
      <c r="Z26" s="66" t="str">
        <f>IF(AND('Mapa final'!$Y$14="Media",'Mapa final'!$AA$14="Moderado"),CONCATENATE("R1C",'Mapa final'!$O$14),"")</f>
        <v/>
      </c>
      <c r="AA26" s="67" t="str">
        <f>IF(AND('Mapa final'!$Y$15="Media",'Mapa final'!$AA$15="Moderado"),CONCATENATE("R1C",'Mapa final'!$O$15),"")</f>
        <v/>
      </c>
      <c r="AB26" s="46" t="str">
        <f ca="1">IF(AND('Mapa final'!$Y$10="Media",'Mapa final'!$AA$10="Mayor"),CONCATENATE("R1C",'Mapa final'!$O$10),"")</f>
        <v/>
      </c>
      <c r="AC26" s="47" t="str">
        <f ca="1">IF(AND('Mapa final'!$Y$11="Media",'Mapa final'!$AA$11="Mayor"),CONCATENATE("R1C",'Mapa final'!$O$11),"")</f>
        <v/>
      </c>
      <c r="AD26" s="47" t="str">
        <f ca="1">IF(AND('Mapa final'!$Y$12="Media",'Mapa final'!$AA$12="Mayor"),CONCATENATE("R1C",'Mapa final'!$O$12),"")</f>
        <v/>
      </c>
      <c r="AE26" s="47" t="str">
        <f>IF(AND('Mapa final'!$Y$13="Media",'Mapa final'!$AA$13="Mayor"),CONCATENATE("R1C",'Mapa final'!$O$13),"")</f>
        <v/>
      </c>
      <c r="AF26" s="47" t="str">
        <f>IF(AND('Mapa final'!$Y$14="Media",'Mapa final'!$AA$14="Mayor"),CONCATENATE("R1C",'Mapa final'!$O$14),"")</f>
        <v/>
      </c>
      <c r="AG26" s="48" t="str">
        <f>IF(AND('Mapa final'!$Y$15="Media",'Mapa final'!$AA$15="Mayor"),CONCATENATE("R1C",'Mapa final'!$O$15),"")</f>
        <v/>
      </c>
      <c r="AH26" s="49" t="str">
        <f ca="1">IF(AND('Mapa final'!$Y$10="Media",'Mapa final'!$AA$10="Catastrófico"),CONCATENATE("R1C",'Mapa final'!$O$10),"")</f>
        <v/>
      </c>
      <c r="AI26" s="50" t="str">
        <f ca="1">IF(AND('Mapa final'!$Y$11="Media",'Mapa final'!$AA$11="Catastrófico"),CONCATENATE("R1C",'Mapa final'!$O$11),"")</f>
        <v/>
      </c>
      <c r="AJ26" s="50" t="str">
        <f ca="1">IF(AND('Mapa final'!$Y$12="Media",'Mapa final'!$AA$12="Catastrófico"),CONCATENATE("R1C",'Mapa final'!$O$12),"")</f>
        <v/>
      </c>
      <c r="AK26" s="50" t="str">
        <f>IF(AND('Mapa final'!$Y$13="Media",'Mapa final'!$AA$13="Catastrófico"),CONCATENATE("R1C",'Mapa final'!$O$13),"")</f>
        <v/>
      </c>
      <c r="AL26" s="50" t="str">
        <f>IF(AND('Mapa final'!$Y$14="Media",'Mapa final'!$AA$14="Catastrófico"),CONCATENATE("R1C",'Mapa final'!$O$14),"")</f>
        <v/>
      </c>
      <c r="AM26" s="51" t="str">
        <f>IF(AND('Mapa final'!$Y$15="Media",'Mapa final'!$AA$15="Catastrófico"),CONCATENATE("R1C",'Mapa final'!$O$15),"")</f>
        <v/>
      </c>
      <c r="AN26" s="84"/>
      <c r="AO26" s="367" t="s">
        <v>81</v>
      </c>
      <c r="AP26" s="368"/>
      <c r="AQ26" s="368"/>
      <c r="AR26" s="368"/>
      <c r="AS26" s="368"/>
      <c r="AT26" s="369"/>
      <c r="AU26" s="84"/>
      <c r="AV26" s="84"/>
      <c r="AW26" s="84"/>
      <c r="AX26" s="84"/>
      <c r="AY26" s="84"/>
      <c r="AZ26" s="84"/>
      <c r="BA26" s="84"/>
      <c r="BB26" s="84"/>
      <c r="BC26" s="84"/>
      <c r="BD26" s="84"/>
      <c r="BE26" s="84"/>
      <c r="BF26" s="84"/>
      <c r="BG26" s="84"/>
      <c r="BH26" s="84"/>
      <c r="BI26" s="84"/>
      <c r="BJ26" s="84"/>
      <c r="BK26" s="84"/>
      <c r="BL26" s="84"/>
      <c r="BM26" s="84"/>
      <c r="BN26" s="84"/>
      <c r="BO26" s="84"/>
      <c r="BP26" s="84"/>
      <c r="BQ26" s="84"/>
      <c r="BR26" s="84"/>
      <c r="BS26" s="84"/>
      <c r="BT26" s="84"/>
      <c r="BU26" s="84"/>
      <c r="BV26" s="84"/>
      <c r="BW26" s="84"/>
      <c r="BX26" s="84"/>
    </row>
    <row r="27" spans="1:76" ht="15" customHeight="1" x14ac:dyDescent="0.25">
      <c r="A27" s="84"/>
      <c r="B27" s="288"/>
      <c r="C27" s="288"/>
      <c r="D27" s="289"/>
      <c r="E27" s="345"/>
      <c r="F27" s="346"/>
      <c r="G27" s="346"/>
      <c r="H27" s="346"/>
      <c r="I27" s="331"/>
      <c r="J27" s="68" t="str">
        <f>IF(AND('Mapa final'!$Y$16="Media",'Mapa final'!$AA$16="Leve"),CONCATENATE("R2C",'Mapa final'!$O$16),"")</f>
        <v/>
      </c>
      <c r="K27" s="69" t="str">
        <f>IF(AND('Mapa final'!$Y$17="Media",'Mapa final'!$AA$17="Leve"),CONCATENATE("R2C",'Mapa final'!$O$17),"")</f>
        <v/>
      </c>
      <c r="L27" s="69" t="str">
        <f>IF(AND('Mapa final'!$Y$18="Media",'Mapa final'!$AA$18="Leve"),CONCATENATE("R2C",'Mapa final'!$O$18),"")</f>
        <v/>
      </c>
      <c r="M27" s="69" t="str">
        <f>IF(AND('Mapa final'!$Y$19="Media",'Mapa final'!$AA$19="Leve"),CONCATENATE("R2C",'Mapa final'!$O$19),"")</f>
        <v/>
      </c>
      <c r="N27" s="69" t="str">
        <f>IF(AND('Mapa final'!$Y$20="Media",'Mapa final'!$AA$20="Leve"),CONCATENATE("R2C",'Mapa final'!$O$20),"")</f>
        <v/>
      </c>
      <c r="O27" s="70" t="str">
        <f>IF(AND('Mapa final'!$Y$21="Media",'Mapa final'!$AA$21="Leve"),CONCATENATE("R2C",'Mapa final'!$O$21),"")</f>
        <v/>
      </c>
      <c r="P27" s="68" t="str">
        <f>IF(AND('Mapa final'!$Y$16="Media",'Mapa final'!$AA$16="Menor"),CONCATENATE("R2C",'Mapa final'!$O$16),"")</f>
        <v/>
      </c>
      <c r="Q27" s="69" t="str">
        <f>IF(AND('Mapa final'!$Y$17="Media",'Mapa final'!$AA$17="Menor"),CONCATENATE("R2C",'Mapa final'!$O$17),"")</f>
        <v/>
      </c>
      <c r="R27" s="69" t="str">
        <f>IF(AND('Mapa final'!$Y$18="Media",'Mapa final'!$AA$18="Menor"),CONCATENATE("R2C",'Mapa final'!$O$18),"")</f>
        <v/>
      </c>
      <c r="S27" s="69" t="str">
        <f>IF(AND('Mapa final'!$Y$19="Media",'Mapa final'!$AA$19="Menor"),CONCATENATE("R2C",'Mapa final'!$O$19),"")</f>
        <v/>
      </c>
      <c r="T27" s="69" t="str">
        <f>IF(AND('Mapa final'!$Y$20="Media",'Mapa final'!$AA$20="Menor"),CONCATENATE("R2C",'Mapa final'!$O$20),"")</f>
        <v/>
      </c>
      <c r="U27" s="70" t="str">
        <f>IF(AND('Mapa final'!$Y$21="Media",'Mapa final'!$AA$21="Menor"),CONCATENATE("R2C",'Mapa final'!$O$21),"")</f>
        <v/>
      </c>
      <c r="V27" s="68" t="str">
        <f>IF(AND('Mapa final'!$Y$16="Media",'Mapa final'!$AA$16="Moderado"),CONCATENATE("R2C",'Mapa final'!$O$16),"")</f>
        <v/>
      </c>
      <c r="W27" s="69" t="str">
        <f>IF(AND('Mapa final'!$Y$17="Media",'Mapa final'!$AA$17="Moderado"),CONCATENATE("R2C",'Mapa final'!$O$17),"")</f>
        <v/>
      </c>
      <c r="X27" s="69" t="str">
        <f>IF(AND('Mapa final'!$Y$18="Media",'Mapa final'!$AA$18="Moderado"),CONCATENATE("R2C",'Mapa final'!$O$18),"")</f>
        <v/>
      </c>
      <c r="Y27" s="69" t="str">
        <f>IF(AND('Mapa final'!$Y$19="Media",'Mapa final'!$AA$19="Moderado"),CONCATENATE("R2C",'Mapa final'!$O$19),"")</f>
        <v/>
      </c>
      <c r="Z27" s="69" t="str">
        <f>IF(AND('Mapa final'!$Y$20="Media",'Mapa final'!$AA$20="Moderado"),CONCATENATE("R2C",'Mapa final'!$O$20),"")</f>
        <v/>
      </c>
      <c r="AA27" s="70" t="str">
        <f>IF(AND('Mapa final'!$Y$21="Media",'Mapa final'!$AA$21="Moderado"),CONCATENATE("R2C",'Mapa final'!$O$21),"")</f>
        <v/>
      </c>
      <c r="AB27" s="52" t="str">
        <f>IF(AND('Mapa final'!$Y$16="Media",'Mapa final'!$AA$16="Mayor"),CONCATENATE("R2C",'Mapa final'!$O$16),"")</f>
        <v/>
      </c>
      <c r="AC27" s="53" t="str">
        <f>IF(AND('Mapa final'!$Y$17="Media",'Mapa final'!$AA$17="Mayor"),CONCATENATE("R2C",'Mapa final'!$O$17),"")</f>
        <v/>
      </c>
      <c r="AD27" s="53" t="str">
        <f>IF(AND('Mapa final'!$Y$18="Media",'Mapa final'!$AA$18="Mayor"),CONCATENATE("R2C",'Mapa final'!$O$18),"")</f>
        <v/>
      </c>
      <c r="AE27" s="53" t="str">
        <f>IF(AND('Mapa final'!$Y$19="Media",'Mapa final'!$AA$19="Mayor"),CONCATENATE("R2C",'Mapa final'!$O$19),"")</f>
        <v/>
      </c>
      <c r="AF27" s="53" t="str">
        <f>IF(AND('Mapa final'!$Y$20="Media",'Mapa final'!$AA$20="Mayor"),CONCATENATE("R2C",'Mapa final'!$O$20),"")</f>
        <v/>
      </c>
      <c r="AG27" s="54" t="str">
        <f>IF(AND('Mapa final'!$Y$21="Media",'Mapa final'!$AA$21="Mayor"),CONCATENATE("R2C",'Mapa final'!$O$21),"")</f>
        <v/>
      </c>
      <c r="AH27" s="55" t="str">
        <f>IF(AND('Mapa final'!$Y$16="Media",'Mapa final'!$AA$16="Catastrófico"),CONCATENATE("R2C",'Mapa final'!$O$16),"")</f>
        <v/>
      </c>
      <c r="AI27" s="56" t="str">
        <f>IF(AND('Mapa final'!$Y$17="Media",'Mapa final'!$AA$17="Catastrófico"),CONCATENATE("R2C",'Mapa final'!$O$17),"")</f>
        <v/>
      </c>
      <c r="AJ27" s="56" t="str">
        <f>IF(AND('Mapa final'!$Y$18="Media",'Mapa final'!$AA$18="Catastrófico"),CONCATENATE("R2C",'Mapa final'!$O$18),"")</f>
        <v/>
      </c>
      <c r="AK27" s="56" t="str">
        <f>IF(AND('Mapa final'!$Y$19="Media",'Mapa final'!$AA$19="Catastrófico"),CONCATENATE("R2C",'Mapa final'!$O$19),"")</f>
        <v/>
      </c>
      <c r="AL27" s="56" t="str">
        <f>IF(AND('Mapa final'!$Y$20="Media",'Mapa final'!$AA$20="Catastrófico"),CONCATENATE("R2C",'Mapa final'!$O$20),"")</f>
        <v/>
      </c>
      <c r="AM27" s="57" t="str">
        <f>IF(AND('Mapa final'!$Y$21="Media",'Mapa final'!$AA$21="Catastrófico"),CONCATENATE("R2C",'Mapa final'!$O$21),"")</f>
        <v/>
      </c>
      <c r="AN27" s="84"/>
      <c r="AO27" s="370"/>
      <c r="AP27" s="371"/>
      <c r="AQ27" s="371"/>
      <c r="AR27" s="371"/>
      <c r="AS27" s="371"/>
      <c r="AT27" s="372"/>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row>
    <row r="28" spans="1:76" ht="15" customHeight="1" x14ac:dyDescent="0.25">
      <c r="A28" s="84"/>
      <c r="B28" s="288"/>
      <c r="C28" s="288"/>
      <c r="D28" s="289"/>
      <c r="E28" s="329"/>
      <c r="F28" s="330"/>
      <c r="G28" s="330"/>
      <c r="H28" s="330"/>
      <c r="I28" s="331"/>
      <c r="J28" s="68" t="str">
        <f>IF(AND('Mapa final'!$Y$22="Media",'Mapa final'!$AA$22="Leve"),CONCATENATE("R3C",'Mapa final'!$O$22),"")</f>
        <v/>
      </c>
      <c r="K28" s="69" t="str">
        <f>IF(AND('Mapa final'!$Y$23="Media",'Mapa final'!$AA$23="Leve"),CONCATENATE("R3C",'Mapa final'!$O$23),"")</f>
        <v/>
      </c>
      <c r="L28" s="69" t="str">
        <f>IF(AND('Mapa final'!$Y$24="Media",'Mapa final'!$AA$24="Leve"),CONCATENATE("R3C",'Mapa final'!$O$24),"")</f>
        <v/>
      </c>
      <c r="M28" s="69" t="str">
        <f>IF(AND('Mapa final'!$Y$25="Media",'Mapa final'!$AA$25="Leve"),CONCATENATE("R3C",'Mapa final'!$O$25),"")</f>
        <v/>
      </c>
      <c r="N28" s="69" t="str">
        <f>IF(AND('Mapa final'!$Y$26="Media",'Mapa final'!$AA$26="Leve"),CONCATENATE("R3C",'Mapa final'!$O$26),"")</f>
        <v/>
      </c>
      <c r="O28" s="70" t="str">
        <f>IF(AND('Mapa final'!$Y$27="Media",'Mapa final'!$AA$27="Leve"),CONCATENATE("R3C",'Mapa final'!$O$27),"")</f>
        <v/>
      </c>
      <c r="P28" s="68" t="str">
        <f>IF(AND('Mapa final'!$Y$22="Media",'Mapa final'!$AA$22="Menor"),CONCATENATE("R3C",'Mapa final'!$O$22),"")</f>
        <v/>
      </c>
      <c r="Q28" s="69" t="str">
        <f>IF(AND('Mapa final'!$Y$23="Media",'Mapa final'!$AA$23="Menor"),CONCATENATE("R3C",'Mapa final'!$O$23),"")</f>
        <v/>
      </c>
      <c r="R28" s="69" t="str">
        <f>IF(AND('Mapa final'!$Y$24="Media",'Mapa final'!$AA$24="Menor"),CONCATENATE("R3C",'Mapa final'!$O$24),"")</f>
        <v/>
      </c>
      <c r="S28" s="69" t="str">
        <f>IF(AND('Mapa final'!$Y$25="Media",'Mapa final'!$AA$25="Menor"),CONCATENATE("R3C",'Mapa final'!$O$25),"")</f>
        <v/>
      </c>
      <c r="T28" s="69" t="str">
        <f>IF(AND('Mapa final'!$Y$26="Media",'Mapa final'!$AA$26="Menor"),CONCATENATE("R3C",'Mapa final'!$O$26),"")</f>
        <v/>
      </c>
      <c r="U28" s="70" t="str">
        <f>IF(AND('Mapa final'!$Y$27="Media",'Mapa final'!$AA$27="Menor"),CONCATENATE("R3C",'Mapa final'!$O$27),"")</f>
        <v/>
      </c>
      <c r="V28" s="68" t="str">
        <f>IF(AND('Mapa final'!$Y$22="Media",'Mapa final'!$AA$22="Moderado"),CONCATENATE("R3C",'Mapa final'!$O$22),"")</f>
        <v/>
      </c>
      <c r="W28" s="69" t="str">
        <f>IF(AND('Mapa final'!$Y$23="Media",'Mapa final'!$AA$23="Moderado"),CONCATENATE("R3C",'Mapa final'!$O$23),"")</f>
        <v/>
      </c>
      <c r="X28" s="69" t="str">
        <f>IF(AND('Mapa final'!$Y$24="Media",'Mapa final'!$AA$24="Moderado"),CONCATENATE("R3C",'Mapa final'!$O$24),"")</f>
        <v/>
      </c>
      <c r="Y28" s="69" t="str">
        <f>IF(AND('Mapa final'!$Y$25="Media",'Mapa final'!$AA$25="Moderado"),CONCATENATE("R3C",'Mapa final'!$O$25),"")</f>
        <v/>
      </c>
      <c r="Z28" s="69" t="str">
        <f>IF(AND('Mapa final'!$Y$26="Media",'Mapa final'!$AA$26="Moderado"),CONCATENATE("R3C",'Mapa final'!$O$26),"")</f>
        <v/>
      </c>
      <c r="AA28" s="70" t="str">
        <f>IF(AND('Mapa final'!$Y$27="Media",'Mapa final'!$AA$27="Moderado"),CONCATENATE("R3C",'Mapa final'!$O$27),"")</f>
        <v/>
      </c>
      <c r="AB28" s="52" t="str">
        <f>IF(AND('Mapa final'!$Y$22="Media",'Mapa final'!$AA$22="Mayor"),CONCATENATE("R3C",'Mapa final'!$O$22),"")</f>
        <v/>
      </c>
      <c r="AC28" s="53" t="str">
        <f>IF(AND('Mapa final'!$Y$23="Media",'Mapa final'!$AA$23="Mayor"),CONCATENATE("R3C",'Mapa final'!$O$23),"")</f>
        <v/>
      </c>
      <c r="AD28" s="53" t="str">
        <f>IF(AND('Mapa final'!$Y$24="Media",'Mapa final'!$AA$24="Mayor"),CONCATENATE("R3C",'Mapa final'!$O$24),"")</f>
        <v/>
      </c>
      <c r="AE28" s="53" t="str">
        <f>IF(AND('Mapa final'!$Y$25="Media",'Mapa final'!$AA$25="Mayor"),CONCATENATE("R3C",'Mapa final'!$O$25),"")</f>
        <v/>
      </c>
      <c r="AF28" s="53" t="str">
        <f>IF(AND('Mapa final'!$Y$26="Media",'Mapa final'!$AA$26="Mayor"),CONCATENATE("R3C",'Mapa final'!$O$26),"")</f>
        <v/>
      </c>
      <c r="AG28" s="54" t="str">
        <f>IF(AND('Mapa final'!$Y$27="Media",'Mapa final'!$AA$27="Mayor"),CONCATENATE("R3C",'Mapa final'!$O$27),"")</f>
        <v/>
      </c>
      <c r="AH28" s="55" t="str">
        <f>IF(AND('Mapa final'!$Y$22="Media",'Mapa final'!$AA$22="Catastrófico"),CONCATENATE("R3C",'Mapa final'!$O$22),"")</f>
        <v/>
      </c>
      <c r="AI28" s="56" t="str">
        <f>IF(AND('Mapa final'!$Y$23="Media",'Mapa final'!$AA$23="Catastrófico"),CONCATENATE("R3C",'Mapa final'!$O$23),"")</f>
        <v/>
      </c>
      <c r="AJ28" s="56" t="str">
        <f>IF(AND('Mapa final'!$Y$24="Media",'Mapa final'!$AA$24="Catastrófico"),CONCATENATE("R3C",'Mapa final'!$O$24),"")</f>
        <v/>
      </c>
      <c r="AK28" s="56" t="str">
        <f>IF(AND('Mapa final'!$Y$25="Media",'Mapa final'!$AA$25="Catastrófico"),CONCATENATE("R3C",'Mapa final'!$O$25),"")</f>
        <v/>
      </c>
      <c r="AL28" s="56" t="str">
        <f>IF(AND('Mapa final'!$Y$26="Media",'Mapa final'!$AA$26="Catastrófico"),CONCATENATE("R3C",'Mapa final'!$O$26),"")</f>
        <v/>
      </c>
      <c r="AM28" s="57" t="str">
        <f>IF(AND('Mapa final'!$Y$27="Media",'Mapa final'!$AA$27="Catastrófico"),CONCATENATE("R3C",'Mapa final'!$O$27),"")</f>
        <v/>
      </c>
      <c r="AN28" s="84"/>
      <c r="AO28" s="370"/>
      <c r="AP28" s="371"/>
      <c r="AQ28" s="371"/>
      <c r="AR28" s="371"/>
      <c r="AS28" s="371"/>
      <c r="AT28" s="372"/>
      <c r="AU28" s="84"/>
      <c r="AV28" s="84"/>
      <c r="AW28" s="84"/>
      <c r="AX28" s="84"/>
      <c r="AY28" s="84"/>
      <c r="AZ28" s="84"/>
      <c r="BA28" s="84"/>
      <c r="BB28" s="84"/>
      <c r="BC28" s="84"/>
      <c r="BD28" s="84"/>
      <c r="BE28" s="84"/>
      <c r="BF28" s="84"/>
      <c r="BG28" s="84"/>
      <c r="BH28" s="84"/>
      <c r="BI28" s="84"/>
      <c r="BJ28" s="84"/>
      <c r="BK28" s="84"/>
      <c r="BL28" s="84"/>
      <c r="BM28" s="84"/>
      <c r="BN28" s="84"/>
      <c r="BO28" s="84"/>
      <c r="BP28" s="84"/>
      <c r="BQ28" s="84"/>
      <c r="BR28" s="84"/>
      <c r="BS28" s="84"/>
      <c r="BT28" s="84"/>
      <c r="BU28" s="84"/>
      <c r="BV28" s="84"/>
      <c r="BW28" s="84"/>
      <c r="BX28" s="84"/>
    </row>
    <row r="29" spans="1:76" ht="15" customHeight="1" x14ac:dyDescent="0.25">
      <c r="A29" s="84"/>
      <c r="B29" s="288"/>
      <c r="C29" s="288"/>
      <c r="D29" s="289"/>
      <c r="E29" s="329"/>
      <c r="F29" s="330"/>
      <c r="G29" s="330"/>
      <c r="H29" s="330"/>
      <c r="I29" s="331"/>
      <c r="J29" s="68" t="str">
        <f>IF(AND('Mapa final'!$Y$28="Media",'Mapa final'!$AA$28="Leve"),CONCATENATE("R4C",'Mapa final'!$O$28),"")</f>
        <v/>
      </c>
      <c r="K29" s="69" t="str">
        <f>IF(AND('Mapa final'!$Y$29="Media",'Mapa final'!$AA$29="Leve"),CONCATENATE("R4C",'Mapa final'!$O$29),"")</f>
        <v/>
      </c>
      <c r="L29" s="69" t="str">
        <f>IF(AND('Mapa final'!$Y$30="Media",'Mapa final'!$AA$30="Leve"),CONCATENATE("R4C",'Mapa final'!$O$30),"")</f>
        <v/>
      </c>
      <c r="M29" s="69" t="str">
        <f>IF(AND('Mapa final'!$Y$31="Media",'Mapa final'!$AA$31="Leve"),CONCATENATE("R4C",'Mapa final'!$O$31),"")</f>
        <v/>
      </c>
      <c r="N29" s="69" t="str">
        <f>IF(AND('Mapa final'!$Y$32="Media",'Mapa final'!$AA$32="Leve"),CONCATENATE("R4C",'Mapa final'!$O$32),"")</f>
        <v/>
      </c>
      <c r="O29" s="70" t="str">
        <f>IF(AND('Mapa final'!$Y$33="Media",'Mapa final'!$AA$33="Leve"),CONCATENATE("R4C",'Mapa final'!$O$33),"")</f>
        <v/>
      </c>
      <c r="P29" s="68" t="str">
        <f>IF(AND('Mapa final'!$Y$28="Media",'Mapa final'!$AA$28="Menor"),CONCATENATE("R4C",'Mapa final'!$O$28),"")</f>
        <v/>
      </c>
      <c r="Q29" s="69" t="str">
        <f>IF(AND('Mapa final'!$Y$29="Media",'Mapa final'!$AA$29="Menor"),CONCATENATE("R4C",'Mapa final'!$O$29),"")</f>
        <v/>
      </c>
      <c r="R29" s="69" t="str">
        <f>IF(AND('Mapa final'!$Y$30="Media",'Mapa final'!$AA$30="Menor"),CONCATENATE("R4C",'Mapa final'!$O$30),"")</f>
        <v/>
      </c>
      <c r="S29" s="69" t="str">
        <f>IF(AND('Mapa final'!$Y$31="Media",'Mapa final'!$AA$31="Menor"),CONCATENATE("R4C",'Mapa final'!$O$31),"")</f>
        <v/>
      </c>
      <c r="T29" s="69" t="str">
        <f>IF(AND('Mapa final'!$Y$32="Media",'Mapa final'!$AA$32="Menor"),CONCATENATE("R4C",'Mapa final'!$O$32),"")</f>
        <v/>
      </c>
      <c r="U29" s="70" t="str">
        <f>IF(AND('Mapa final'!$Y$33="Media",'Mapa final'!$AA$33="Menor"),CONCATENATE("R4C",'Mapa final'!$O$33),"")</f>
        <v/>
      </c>
      <c r="V29" s="68" t="str">
        <f>IF(AND('Mapa final'!$Y$28="Media",'Mapa final'!$AA$28="Moderado"),CONCATENATE("R4C",'Mapa final'!$O$28),"")</f>
        <v/>
      </c>
      <c r="W29" s="69" t="str">
        <f>IF(AND('Mapa final'!$Y$29="Media",'Mapa final'!$AA$29="Moderado"),CONCATENATE("R4C",'Mapa final'!$O$29),"")</f>
        <v/>
      </c>
      <c r="X29" s="69" t="str">
        <f>IF(AND('Mapa final'!$Y$30="Media",'Mapa final'!$AA$30="Moderado"),CONCATENATE("R4C",'Mapa final'!$O$30),"")</f>
        <v/>
      </c>
      <c r="Y29" s="69" t="str">
        <f>IF(AND('Mapa final'!$Y$31="Media",'Mapa final'!$AA$31="Moderado"),CONCATENATE("R4C",'Mapa final'!$O$31),"")</f>
        <v/>
      </c>
      <c r="Z29" s="69" t="str">
        <f>IF(AND('Mapa final'!$Y$32="Media",'Mapa final'!$AA$32="Moderado"),CONCATENATE("R4C",'Mapa final'!$O$32),"")</f>
        <v/>
      </c>
      <c r="AA29" s="70" t="str">
        <f>IF(AND('Mapa final'!$Y$33="Media",'Mapa final'!$AA$33="Moderado"),CONCATENATE("R4C",'Mapa final'!$O$33),"")</f>
        <v/>
      </c>
      <c r="AB29" s="52" t="str">
        <f>IF(AND('Mapa final'!$Y$28="Media",'Mapa final'!$AA$28="Mayor"),CONCATENATE("R4C",'Mapa final'!$O$28),"")</f>
        <v/>
      </c>
      <c r="AC29" s="53" t="str">
        <f>IF(AND('Mapa final'!$Y$29="Media",'Mapa final'!$AA$29="Mayor"),CONCATENATE("R4C",'Mapa final'!$O$29),"")</f>
        <v/>
      </c>
      <c r="AD29" s="58" t="str">
        <f>IF(AND('Mapa final'!$Y$30="Media",'Mapa final'!$AA$30="Mayor"),CONCATENATE("R4C",'Mapa final'!$O$30),"")</f>
        <v/>
      </c>
      <c r="AE29" s="58" t="str">
        <f>IF(AND('Mapa final'!$Y$31="Media",'Mapa final'!$AA$31="Mayor"),CONCATENATE("R4C",'Mapa final'!$O$31),"")</f>
        <v/>
      </c>
      <c r="AF29" s="58" t="str">
        <f>IF(AND('Mapa final'!$Y$32="Media",'Mapa final'!$AA$32="Mayor"),CONCATENATE("R4C",'Mapa final'!$O$32),"")</f>
        <v/>
      </c>
      <c r="AG29" s="54" t="str">
        <f>IF(AND('Mapa final'!$Y$33="Media",'Mapa final'!$AA$33="Mayor"),CONCATENATE("R4C",'Mapa final'!$O$33),"")</f>
        <v/>
      </c>
      <c r="AH29" s="55" t="str">
        <f>IF(AND('Mapa final'!$Y$28="Media",'Mapa final'!$AA$28="Catastrófico"),CONCATENATE("R4C",'Mapa final'!$O$28),"")</f>
        <v/>
      </c>
      <c r="AI29" s="56" t="str">
        <f>IF(AND('Mapa final'!$Y$29="Media",'Mapa final'!$AA$29="Catastrófico"),CONCATENATE("R4C",'Mapa final'!$O$29),"")</f>
        <v/>
      </c>
      <c r="AJ29" s="56" t="str">
        <f>IF(AND('Mapa final'!$Y$30="Media",'Mapa final'!$AA$30="Catastrófico"),CONCATENATE("R4C",'Mapa final'!$O$30),"")</f>
        <v/>
      </c>
      <c r="AK29" s="56" t="str">
        <f>IF(AND('Mapa final'!$Y$31="Media",'Mapa final'!$AA$31="Catastrófico"),CONCATENATE("R4C",'Mapa final'!$O$31),"")</f>
        <v/>
      </c>
      <c r="AL29" s="56" t="str">
        <f>IF(AND('Mapa final'!$Y$32="Media",'Mapa final'!$AA$32="Catastrófico"),CONCATENATE("R4C",'Mapa final'!$O$32),"")</f>
        <v/>
      </c>
      <c r="AM29" s="57" t="str">
        <f>IF(AND('Mapa final'!$Y$33="Media",'Mapa final'!$AA$33="Catastrófico"),CONCATENATE("R4C",'Mapa final'!$O$33),"")</f>
        <v/>
      </c>
      <c r="AN29" s="84"/>
      <c r="AO29" s="370"/>
      <c r="AP29" s="371"/>
      <c r="AQ29" s="371"/>
      <c r="AR29" s="371"/>
      <c r="AS29" s="371"/>
      <c r="AT29" s="372"/>
      <c r="AU29" s="84"/>
      <c r="AV29" s="84"/>
      <c r="AW29" s="84"/>
      <c r="AX29" s="84"/>
      <c r="AY29" s="84"/>
      <c r="AZ29" s="84"/>
      <c r="BA29" s="84"/>
      <c r="BB29" s="84"/>
      <c r="BC29" s="84"/>
      <c r="BD29" s="84"/>
      <c r="BE29" s="84"/>
      <c r="BF29" s="84"/>
      <c r="BG29" s="84"/>
      <c r="BH29" s="84"/>
      <c r="BI29" s="84"/>
      <c r="BJ29" s="84"/>
      <c r="BK29" s="84"/>
      <c r="BL29" s="84"/>
      <c r="BM29" s="84"/>
      <c r="BN29" s="84"/>
      <c r="BO29" s="84"/>
      <c r="BP29" s="84"/>
      <c r="BQ29" s="84"/>
      <c r="BR29" s="84"/>
      <c r="BS29" s="84"/>
      <c r="BT29" s="84"/>
      <c r="BU29" s="84"/>
      <c r="BV29" s="84"/>
      <c r="BW29" s="84"/>
      <c r="BX29" s="84"/>
    </row>
    <row r="30" spans="1:76" ht="15" customHeight="1" x14ac:dyDescent="0.25">
      <c r="A30" s="84"/>
      <c r="B30" s="288"/>
      <c r="C30" s="288"/>
      <c r="D30" s="289"/>
      <c r="E30" s="329"/>
      <c r="F30" s="330"/>
      <c r="G30" s="330"/>
      <c r="H30" s="330"/>
      <c r="I30" s="331"/>
      <c r="J30" s="68" t="str">
        <f>IF(AND('Mapa final'!$Y$34="Media",'Mapa final'!$AA$34="Leve"),CONCATENATE("R5C",'Mapa final'!$O$34),"")</f>
        <v/>
      </c>
      <c r="K30" s="69" t="str">
        <f>IF(AND('Mapa final'!$Y$35="Media",'Mapa final'!$AA$35="Leve"),CONCATENATE("R5C",'Mapa final'!$O$35),"")</f>
        <v/>
      </c>
      <c r="L30" s="69" t="str">
        <f>IF(AND('Mapa final'!$Y$36="Media",'Mapa final'!$AA$36="Leve"),CONCATENATE("R5C",'Mapa final'!$O$36),"")</f>
        <v/>
      </c>
      <c r="M30" s="69" t="str">
        <f>IF(AND('Mapa final'!$Y$37="Media",'Mapa final'!$AA$37="Leve"),CONCATENATE("R5C",'Mapa final'!$O$37),"")</f>
        <v/>
      </c>
      <c r="N30" s="69" t="str">
        <f>IF(AND('Mapa final'!$Y$38="Media",'Mapa final'!$AA$38="Leve"),CONCATENATE("R5C",'Mapa final'!$O$38),"")</f>
        <v/>
      </c>
      <c r="O30" s="70" t="str">
        <f>IF(AND('Mapa final'!$Y$39="Media",'Mapa final'!$AA$39="Leve"),CONCATENATE("R5C",'Mapa final'!$O$39),"")</f>
        <v/>
      </c>
      <c r="P30" s="68" t="str">
        <f>IF(AND('Mapa final'!$Y$34="Media",'Mapa final'!$AA$34="Menor"),CONCATENATE("R5C",'Mapa final'!$O$34),"")</f>
        <v/>
      </c>
      <c r="Q30" s="69" t="str">
        <f>IF(AND('Mapa final'!$Y$35="Media",'Mapa final'!$AA$35="Menor"),CONCATENATE("R5C",'Mapa final'!$O$35),"")</f>
        <v/>
      </c>
      <c r="R30" s="69" t="str">
        <f>IF(AND('Mapa final'!$Y$36="Media",'Mapa final'!$AA$36="Menor"),CONCATENATE("R5C",'Mapa final'!$O$36),"")</f>
        <v/>
      </c>
      <c r="S30" s="69" t="str">
        <f>IF(AND('Mapa final'!$Y$37="Media",'Mapa final'!$AA$37="Menor"),CONCATENATE("R5C",'Mapa final'!$O$37),"")</f>
        <v/>
      </c>
      <c r="T30" s="69" t="str">
        <f>IF(AND('Mapa final'!$Y$38="Media",'Mapa final'!$AA$38="Menor"),CONCATENATE("R5C",'Mapa final'!$O$38),"")</f>
        <v/>
      </c>
      <c r="U30" s="70" t="str">
        <f>IF(AND('Mapa final'!$Y$39="Media",'Mapa final'!$AA$39="Menor"),CONCATENATE("R5C",'Mapa final'!$O$39),"")</f>
        <v/>
      </c>
      <c r="V30" s="68" t="str">
        <f>IF(AND('Mapa final'!$Y$34="Media",'Mapa final'!$AA$34="Moderado"),CONCATENATE("R5C",'Mapa final'!$O$34),"")</f>
        <v/>
      </c>
      <c r="W30" s="69" t="str">
        <f>IF(AND('Mapa final'!$Y$35="Media",'Mapa final'!$AA$35="Moderado"),CONCATENATE("R5C",'Mapa final'!$O$35),"")</f>
        <v/>
      </c>
      <c r="X30" s="69" t="str">
        <f>IF(AND('Mapa final'!$Y$36="Media",'Mapa final'!$AA$36="Moderado"),CONCATENATE("R5C",'Mapa final'!$O$36),"")</f>
        <v/>
      </c>
      <c r="Y30" s="69" t="str">
        <f>IF(AND('Mapa final'!$Y$37="Media",'Mapa final'!$AA$37="Moderado"),CONCATENATE("R5C",'Mapa final'!$O$37),"")</f>
        <v/>
      </c>
      <c r="Z30" s="69" t="str">
        <f>IF(AND('Mapa final'!$Y$38="Media",'Mapa final'!$AA$38="Moderado"),CONCATENATE("R5C",'Mapa final'!$O$38),"")</f>
        <v/>
      </c>
      <c r="AA30" s="70" t="str">
        <f>IF(AND('Mapa final'!$Y$39="Media",'Mapa final'!$AA$39="Moderado"),CONCATENATE("R5C",'Mapa final'!$O$39),"")</f>
        <v/>
      </c>
      <c r="AB30" s="52" t="str">
        <f>IF(AND('Mapa final'!$Y$34="Media",'Mapa final'!$AA$34="Mayor"),CONCATENATE("R5C",'Mapa final'!$O$34),"")</f>
        <v/>
      </c>
      <c r="AC30" s="53" t="str">
        <f>IF(AND('Mapa final'!$Y$35="Media",'Mapa final'!$AA$35="Mayor"),CONCATENATE("R5C",'Mapa final'!$O$35),"")</f>
        <v/>
      </c>
      <c r="AD30" s="58" t="str">
        <f>IF(AND('Mapa final'!$Y$36="Media",'Mapa final'!$AA$36="Mayor"),CONCATENATE("R5C",'Mapa final'!$O$36),"")</f>
        <v/>
      </c>
      <c r="AE30" s="58" t="str">
        <f>IF(AND('Mapa final'!$Y$37="Media",'Mapa final'!$AA$37="Mayor"),CONCATENATE("R5C",'Mapa final'!$O$37),"")</f>
        <v/>
      </c>
      <c r="AF30" s="58" t="str">
        <f>IF(AND('Mapa final'!$Y$38="Media",'Mapa final'!$AA$38="Mayor"),CONCATENATE("R5C",'Mapa final'!$O$38),"")</f>
        <v/>
      </c>
      <c r="AG30" s="54" t="str">
        <f>IF(AND('Mapa final'!$Y$39="Media",'Mapa final'!$AA$39="Mayor"),CONCATENATE("R5C",'Mapa final'!$O$39),"")</f>
        <v/>
      </c>
      <c r="AH30" s="55" t="str">
        <f>IF(AND('Mapa final'!$Y$34="Media",'Mapa final'!$AA$34="Catastrófico"),CONCATENATE("R5C",'Mapa final'!$O$34),"")</f>
        <v/>
      </c>
      <c r="AI30" s="56" t="str">
        <f>IF(AND('Mapa final'!$Y$35="Media",'Mapa final'!$AA$35="Catastrófico"),CONCATENATE("R5C",'Mapa final'!$O$35),"")</f>
        <v/>
      </c>
      <c r="AJ30" s="56" t="str">
        <f>IF(AND('Mapa final'!$Y$36="Media",'Mapa final'!$AA$36="Catastrófico"),CONCATENATE("R5C",'Mapa final'!$O$36),"")</f>
        <v/>
      </c>
      <c r="AK30" s="56" t="str">
        <f>IF(AND('Mapa final'!$Y$37="Media",'Mapa final'!$AA$37="Catastrófico"),CONCATENATE("R5C",'Mapa final'!$O$37),"")</f>
        <v/>
      </c>
      <c r="AL30" s="56" t="str">
        <f>IF(AND('Mapa final'!$Y$38="Media",'Mapa final'!$AA$38="Catastrófico"),CONCATENATE("R5C",'Mapa final'!$O$38),"")</f>
        <v/>
      </c>
      <c r="AM30" s="57" t="str">
        <f>IF(AND('Mapa final'!$Y$39="Media",'Mapa final'!$AA$39="Catastrófico"),CONCATENATE("R5C",'Mapa final'!$O$39),"")</f>
        <v/>
      </c>
      <c r="AN30" s="84"/>
      <c r="AO30" s="370"/>
      <c r="AP30" s="371"/>
      <c r="AQ30" s="371"/>
      <c r="AR30" s="371"/>
      <c r="AS30" s="371"/>
      <c r="AT30" s="372"/>
      <c r="AU30" s="84"/>
      <c r="AV30" s="84"/>
      <c r="AW30" s="84"/>
      <c r="AX30" s="84"/>
      <c r="AY30" s="84"/>
      <c r="AZ30" s="84"/>
      <c r="BA30" s="84"/>
      <c r="BB30" s="84"/>
      <c r="BC30" s="84"/>
      <c r="BD30" s="84"/>
      <c r="BE30" s="84"/>
      <c r="BF30" s="84"/>
      <c r="BG30" s="84"/>
      <c r="BH30" s="84"/>
      <c r="BI30" s="84"/>
      <c r="BJ30" s="84"/>
      <c r="BK30" s="84"/>
      <c r="BL30" s="84"/>
      <c r="BM30" s="84"/>
      <c r="BN30" s="84"/>
      <c r="BO30" s="84"/>
      <c r="BP30" s="84"/>
      <c r="BQ30" s="84"/>
      <c r="BR30" s="84"/>
      <c r="BS30" s="84"/>
      <c r="BT30" s="84"/>
      <c r="BU30" s="84"/>
      <c r="BV30" s="84"/>
      <c r="BW30" s="84"/>
      <c r="BX30" s="84"/>
    </row>
    <row r="31" spans="1:76" ht="15" customHeight="1" x14ac:dyDescent="0.25">
      <c r="A31" s="84"/>
      <c r="B31" s="288"/>
      <c r="C31" s="288"/>
      <c r="D31" s="289"/>
      <c r="E31" s="329"/>
      <c r="F31" s="330"/>
      <c r="G31" s="330"/>
      <c r="H31" s="330"/>
      <c r="I31" s="331"/>
      <c r="J31" s="68" t="str">
        <f>IF(AND('Mapa final'!$Y$40="Media",'Mapa final'!$AA$40="Leve"),CONCATENATE("R6C",'Mapa final'!$O$40),"")</f>
        <v/>
      </c>
      <c r="K31" s="69" t="str">
        <f>IF(AND('Mapa final'!$Y$41="Media",'Mapa final'!$AA$41="Leve"),CONCATENATE("R6C",'Mapa final'!$O$41),"")</f>
        <v/>
      </c>
      <c r="L31" s="69" t="str">
        <f>IF(AND('Mapa final'!$Y$42="Media",'Mapa final'!$AA$42="Leve"),CONCATENATE("R6C",'Mapa final'!$O$42),"")</f>
        <v/>
      </c>
      <c r="M31" s="69" t="str">
        <f>IF(AND('Mapa final'!$Y$43="Media",'Mapa final'!$AA$43="Leve"),CONCATENATE("R6C",'Mapa final'!$O$43),"")</f>
        <v/>
      </c>
      <c r="N31" s="69" t="str">
        <f>IF(AND('Mapa final'!$Y$44="Media",'Mapa final'!$AA$44="Leve"),CONCATENATE("R6C",'Mapa final'!$O$44),"")</f>
        <v/>
      </c>
      <c r="O31" s="70" t="str">
        <f>IF(AND('Mapa final'!$Y$45="Media",'Mapa final'!$AA$45="Leve"),CONCATENATE("R6C",'Mapa final'!$O$45),"")</f>
        <v/>
      </c>
      <c r="P31" s="68" t="str">
        <f>IF(AND('Mapa final'!$Y$40="Media",'Mapa final'!$AA$40="Menor"),CONCATENATE("R6C",'Mapa final'!$O$40),"")</f>
        <v/>
      </c>
      <c r="Q31" s="69" t="str">
        <f>IF(AND('Mapa final'!$Y$41="Media",'Mapa final'!$AA$41="Menor"),CONCATENATE("R6C",'Mapa final'!$O$41),"")</f>
        <v/>
      </c>
      <c r="R31" s="69" t="str">
        <f>IF(AND('Mapa final'!$Y$42="Media",'Mapa final'!$AA$42="Menor"),CONCATENATE("R6C",'Mapa final'!$O$42),"")</f>
        <v/>
      </c>
      <c r="S31" s="69" t="str">
        <f>IF(AND('Mapa final'!$Y$43="Media",'Mapa final'!$AA$43="Menor"),CONCATENATE("R6C",'Mapa final'!$O$43),"")</f>
        <v/>
      </c>
      <c r="T31" s="69" t="str">
        <f>IF(AND('Mapa final'!$Y$44="Media",'Mapa final'!$AA$44="Menor"),CONCATENATE("R6C",'Mapa final'!$O$44),"")</f>
        <v/>
      </c>
      <c r="U31" s="70" t="str">
        <f>IF(AND('Mapa final'!$Y$45="Media",'Mapa final'!$AA$45="Menor"),CONCATENATE("R6C",'Mapa final'!$O$45),"")</f>
        <v/>
      </c>
      <c r="V31" s="68" t="str">
        <f>IF(AND('Mapa final'!$Y$40="Media",'Mapa final'!$AA$40="Moderado"),CONCATENATE("R6C",'Mapa final'!$O$40),"")</f>
        <v/>
      </c>
      <c r="W31" s="69" t="str">
        <f>IF(AND('Mapa final'!$Y$41="Media",'Mapa final'!$AA$41="Moderado"),CONCATENATE("R6C",'Mapa final'!$O$41),"")</f>
        <v/>
      </c>
      <c r="X31" s="69" t="str">
        <f>IF(AND('Mapa final'!$Y$42="Media",'Mapa final'!$AA$42="Moderado"),CONCATENATE("R6C",'Mapa final'!$O$42),"")</f>
        <v/>
      </c>
      <c r="Y31" s="69" t="str">
        <f>IF(AND('Mapa final'!$Y$43="Media",'Mapa final'!$AA$43="Moderado"),CONCATENATE("R6C",'Mapa final'!$O$43),"")</f>
        <v/>
      </c>
      <c r="Z31" s="69" t="str">
        <f>IF(AND('Mapa final'!$Y$44="Media",'Mapa final'!$AA$44="Moderado"),CONCATENATE("R6C",'Mapa final'!$O$44),"")</f>
        <v/>
      </c>
      <c r="AA31" s="70" t="str">
        <f>IF(AND('Mapa final'!$Y$45="Media",'Mapa final'!$AA$45="Moderado"),CONCATENATE("R6C",'Mapa final'!$O$45),"")</f>
        <v/>
      </c>
      <c r="AB31" s="52" t="str">
        <f>IF(AND('Mapa final'!$Y$40="Media",'Mapa final'!$AA$40="Mayor"),CONCATENATE("R6C",'Mapa final'!$O$40),"")</f>
        <v/>
      </c>
      <c r="AC31" s="53" t="str">
        <f>IF(AND('Mapa final'!$Y$41="Media",'Mapa final'!$AA$41="Mayor"),CONCATENATE("R6C",'Mapa final'!$O$41),"")</f>
        <v/>
      </c>
      <c r="AD31" s="58" t="str">
        <f>IF(AND('Mapa final'!$Y$42="Media",'Mapa final'!$AA$42="Mayor"),CONCATENATE("R6C",'Mapa final'!$O$42),"")</f>
        <v/>
      </c>
      <c r="AE31" s="58" t="str">
        <f>IF(AND('Mapa final'!$Y$43="Media",'Mapa final'!$AA$43="Mayor"),CONCATENATE("R6C",'Mapa final'!$O$43),"")</f>
        <v/>
      </c>
      <c r="AF31" s="58" t="str">
        <f>IF(AND('Mapa final'!$Y$44="Media",'Mapa final'!$AA$44="Mayor"),CONCATENATE("R6C",'Mapa final'!$O$44),"")</f>
        <v/>
      </c>
      <c r="AG31" s="54" t="str">
        <f>IF(AND('Mapa final'!$Y$45="Media",'Mapa final'!$AA$45="Mayor"),CONCATENATE("R6C",'Mapa final'!$O$45),"")</f>
        <v/>
      </c>
      <c r="AH31" s="55" t="str">
        <f>IF(AND('Mapa final'!$Y$40="Media",'Mapa final'!$AA$40="Catastrófico"),CONCATENATE("R6C",'Mapa final'!$O$40),"")</f>
        <v/>
      </c>
      <c r="AI31" s="56" t="str">
        <f>IF(AND('Mapa final'!$Y$41="Media",'Mapa final'!$AA$41="Catastrófico"),CONCATENATE("R6C",'Mapa final'!$O$41),"")</f>
        <v/>
      </c>
      <c r="AJ31" s="56" t="str">
        <f>IF(AND('Mapa final'!$Y$42="Media",'Mapa final'!$AA$42="Catastrófico"),CONCATENATE("R6C",'Mapa final'!$O$42),"")</f>
        <v/>
      </c>
      <c r="AK31" s="56" t="str">
        <f>IF(AND('Mapa final'!$Y$43="Media",'Mapa final'!$AA$43="Catastrófico"),CONCATENATE("R6C",'Mapa final'!$O$43),"")</f>
        <v/>
      </c>
      <c r="AL31" s="56" t="str">
        <f>IF(AND('Mapa final'!$Y$44="Media",'Mapa final'!$AA$44="Catastrófico"),CONCATENATE("R6C",'Mapa final'!$O$44),"")</f>
        <v/>
      </c>
      <c r="AM31" s="57" t="str">
        <f>IF(AND('Mapa final'!$Y$45="Media",'Mapa final'!$AA$45="Catastrófico"),CONCATENATE("R6C",'Mapa final'!$O$45),"")</f>
        <v/>
      </c>
      <c r="AN31" s="84"/>
      <c r="AO31" s="370"/>
      <c r="AP31" s="371"/>
      <c r="AQ31" s="371"/>
      <c r="AR31" s="371"/>
      <c r="AS31" s="371"/>
      <c r="AT31" s="372"/>
      <c r="AU31" s="84"/>
      <c r="AV31" s="84"/>
      <c r="AW31" s="84"/>
      <c r="AX31" s="84"/>
      <c r="AY31" s="84"/>
      <c r="AZ31" s="84"/>
      <c r="BA31" s="84"/>
      <c r="BB31" s="84"/>
      <c r="BC31" s="84"/>
      <c r="BD31" s="84"/>
      <c r="BE31" s="84"/>
      <c r="BF31" s="84"/>
      <c r="BG31" s="84"/>
      <c r="BH31" s="84"/>
      <c r="BI31" s="84"/>
      <c r="BJ31" s="84"/>
      <c r="BK31" s="84"/>
      <c r="BL31" s="84"/>
      <c r="BM31" s="84"/>
      <c r="BN31" s="84"/>
      <c r="BO31" s="84"/>
      <c r="BP31" s="84"/>
      <c r="BQ31" s="84"/>
      <c r="BR31" s="84"/>
      <c r="BS31" s="84"/>
      <c r="BT31" s="84"/>
      <c r="BU31" s="84"/>
      <c r="BV31" s="84"/>
      <c r="BW31" s="84"/>
      <c r="BX31" s="84"/>
    </row>
    <row r="32" spans="1:76" ht="15" customHeight="1" x14ac:dyDescent="0.25">
      <c r="A32" s="84"/>
      <c r="B32" s="288"/>
      <c r="C32" s="288"/>
      <c r="D32" s="289"/>
      <c r="E32" s="329"/>
      <c r="F32" s="330"/>
      <c r="G32" s="330"/>
      <c r="H32" s="330"/>
      <c r="I32" s="331"/>
      <c r="J32" s="68" t="str">
        <f>IF(AND('Mapa final'!$Y$46="Media",'Mapa final'!$AA$46="Leve"),CONCATENATE("R7C",'Mapa final'!$O$46),"")</f>
        <v/>
      </c>
      <c r="K32" s="69" t="str">
        <f>IF(AND('Mapa final'!$Y$47="Media",'Mapa final'!$AA$47="Leve"),CONCATENATE("R7C",'Mapa final'!$O$47),"")</f>
        <v/>
      </c>
      <c r="L32" s="69" t="str">
        <f>IF(AND('Mapa final'!$Y$48="Media",'Mapa final'!$AA$48="Leve"),CONCATENATE("R7C",'Mapa final'!$O$48),"")</f>
        <v/>
      </c>
      <c r="M32" s="69" t="str">
        <f>IF(AND('Mapa final'!$Y$49="Media",'Mapa final'!$AA$49="Leve"),CONCATENATE("R7C",'Mapa final'!$O$49),"")</f>
        <v/>
      </c>
      <c r="N32" s="69" t="str">
        <f>IF(AND('Mapa final'!$Y$50="Media",'Mapa final'!$AA$50="Leve"),CONCATENATE("R7C",'Mapa final'!$O$50),"")</f>
        <v/>
      </c>
      <c r="O32" s="70" t="str">
        <f>IF(AND('Mapa final'!$Y$51="Media",'Mapa final'!$AA$51="Leve"),CONCATENATE("R7C",'Mapa final'!$O$51),"")</f>
        <v/>
      </c>
      <c r="P32" s="68" t="str">
        <f>IF(AND('Mapa final'!$Y$46="Media",'Mapa final'!$AA$46="Menor"),CONCATENATE("R7C",'Mapa final'!$O$46),"")</f>
        <v/>
      </c>
      <c r="Q32" s="69" t="str">
        <f>IF(AND('Mapa final'!$Y$47="Media",'Mapa final'!$AA$47="Menor"),CONCATENATE("R7C",'Mapa final'!$O$47),"")</f>
        <v/>
      </c>
      <c r="R32" s="69" t="str">
        <f>IF(AND('Mapa final'!$Y$48="Media",'Mapa final'!$AA$48="Menor"),CONCATENATE("R7C",'Mapa final'!$O$48),"")</f>
        <v/>
      </c>
      <c r="S32" s="69" t="str">
        <f>IF(AND('Mapa final'!$Y$49="Media",'Mapa final'!$AA$49="Menor"),CONCATENATE("R7C",'Mapa final'!$O$49),"")</f>
        <v/>
      </c>
      <c r="T32" s="69" t="str">
        <f>IF(AND('Mapa final'!$Y$50="Media",'Mapa final'!$AA$50="Menor"),CONCATENATE("R7C",'Mapa final'!$O$50),"")</f>
        <v/>
      </c>
      <c r="U32" s="70" t="str">
        <f>IF(AND('Mapa final'!$Y$51="Media",'Mapa final'!$AA$51="Menor"),CONCATENATE("R7C",'Mapa final'!$O$51),"")</f>
        <v/>
      </c>
      <c r="V32" s="68" t="str">
        <f>IF(AND('Mapa final'!$Y$46="Media",'Mapa final'!$AA$46="Moderado"),CONCATENATE("R7C",'Mapa final'!$O$46),"")</f>
        <v/>
      </c>
      <c r="W32" s="69" t="str">
        <f>IF(AND('Mapa final'!$Y$47="Media",'Mapa final'!$AA$47="Moderado"),CONCATENATE("R7C",'Mapa final'!$O$47),"")</f>
        <v/>
      </c>
      <c r="X32" s="69" t="str">
        <f>IF(AND('Mapa final'!$Y$48="Media",'Mapa final'!$AA$48="Moderado"),CONCATENATE("R7C",'Mapa final'!$O$48),"")</f>
        <v/>
      </c>
      <c r="Y32" s="69" t="str">
        <f>IF(AND('Mapa final'!$Y$49="Media",'Mapa final'!$AA$49="Moderado"),CONCATENATE("R7C",'Mapa final'!$O$49),"")</f>
        <v/>
      </c>
      <c r="Z32" s="69" t="str">
        <f>IF(AND('Mapa final'!$Y$50="Media",'Mapa final'!$AA$50="Moderado"),CONCATENATE("R7C",'Mapa final'!$O$50),"")</f>
        <v/>
      </c>
      <c r="AA32" s="70" t="str">
        <f>IF(AND('Mapa final'!$Y$51="Media",'Mapa final'!$AA$51="Moderado"),CONCATENATE("R7C",'Mapa final'!$O$51),"")</f>
        <v/>
      </c>
      <c r="AB32" s="52" t="str">
        <f>IF(AND('Mapa final'!$Y$46="Media",'Mapa final'!$AA$46="Mayor"),CONCATENATE("R7C",'Mapa final'!$O$46),"")</f>
        <v/>
      </c>
      <c r="AC32" s="53" t="str">
        <f>IF(AND('Mapa final'!$Y$47="Media",'Mapa final'!$AA$47="Mayor"),CONCATENATE("R7C",'Mapa final'!$O$47),"")</f>
        <v/>
      </c>
      <c r="AD32" s="58" t="str">
        <f>IF(AND('Mapa final'!$Y$48="Media",'Mapa final'!$AA$48="Mayor"),CONCATENATE("R7C",'Mapa final'!$O$48),"")</f>
        <v/>
      </c>
      <c r="AE32" s="58" t="str">
        <f>IF(AND('Mapa final'!$Y$49="Media",'Mapa final'!$AA$49="Mayor"),CONCATENATE("R7C",'Mapa final'!$O$49),"")</f>
        <v/>
      </c>
      <c r="AF32" s="58" t="str">
        <f>IF(AND('Mapa final'!$Y$50="Media",'Mapa final'!$AA$50="Mayor"),CONCATENATE("R7C",'Mapa final'!$O$50),"")</f>
        <v/>
      </c>
      <c r="AG32" s="54" t="str">
        <f>IF(AND('Mapa final'!$Y$51="Media",'Mapa final'!$AA$51="Mayor"),CONCATENATE("R7C",'Mapa final'!$O$51),"")</f>
        <v/>
      </c>
      <c r="AH32" s="55" t="str">
        <f>IF(AND('Mapa final'!$Y$46="Media",'Mapa final'!$AA$46="Catastrófico"),CONCATENATE("R7C",'Mapa final'!$O$46),"")</f>
        <v/>
      </c>
      <c r="AI32" s="56" t="str">
        <f>IF(AND('Mapa final'!$Y$47="Media",'Mapa final'!$AA$47="Catastrófico"),CONCATENATE("R7C",'Mapa final'!$O$47),"")</f>
        <v/>
      </c>
      <c r="AJ32" s="56" t="str">
        <f>IF(AND('Mapa final'!$Y$48="Media",'Mapa final'!$AA$48="Catastrófico"),CONCATENATE("R7C",'Mapa final'!$O$48),"")</f>
        <v/>
      </c>
      <c r="AK32" s="56" t="str">
        <f>IF(AND('Mapa final'!$Y$49="Media",'Mapa final'!$AA$49="Catastrófico"),CONCATENATE("R7C",'Mapa final'!$O$49),"")</f>
        <v/>
      </c>
      <c r="AL32" s="56" t="str">
        <f>IF(AND('Mapa final'!$Y$50="Media",'Mapa final'!$AA$50="Catastrófico"),CONCATENATE("R7C",'Mapa final'!$O$50),"")</f>
        <v/>
      </c>
      <c r="AM32" s="57" t="str">
        <f>IF(AND('Mapa final'!$Y$51="Media",'Mapa final'!$AA$51="Catastrófico"),CONCATENATE("R7C",'Mapa final'!$O$51),"")</f>
        <v/>
      </c>
      <c r="AN32" s="84"/>
      <c r="AO32" s="370"/>
      <c r="AP32" s="371"/>
      <c r="AQ32" s="371"/>
      <c r="AR32" s="371"/>
      <c r="AS32" s="371"/>
      <c r="AT32" s="372"/>
      <c r="AU32" s="84"/>
      <c r="AV32" s="84"/>
      <c r="AW32" s="84"/>
      <c r="AX32" s="84"/>
      <c r="AY32" s="84"/>
      <c r="AZ32" s="84"/>
      <c r="BA32" s="84"/>
      <c r="BB32" s="84"/>
      <c r="BC32" s="84"/>
      <c r="BD32" s="84"/>
      <c r="BE32" s="84"/>
      <c r="BF32" s="84"/>
      <c r="BG32" s="84"/>
      <c r="BH32" s="84"/>
      <c r="BI32" s="84"/>
      <c r="BJ32" s="84"/>
      <c r="BK32" s="84"/>
      <c r="BL32" s="84"/>
      <c r="BM32" s="84"/>
      <c r="BN32" s="84"/>
      <c r="BO32" s="84"/>
      <c r="BP32" s="84"/>
      <c r="BQ32" s="84"/>
      <c r="BR32" s="84"/>
      <c r="BS32" s="84"/>
      <c r="BT32" s="84"/>
      <c r="BU32" s="84"/>
      <c r="BV32" s="84"/>
      <c r="BW32" s="84"/>
      <c r="BX32" s="84"/>
    </row>
    <row r="33" spans="1:80" ht="15" customHeight="1" x14ac:dyDescent="0.25">
      <c r="A33" s="84"/>
      <c r="B33" s="288"/>
      <c r="C33" s="288"/>
      <c r="D33" s="289"/>
      <c r="E33" s="329"/>
      <c r="F33" s="330"/>
      <c r="G33" s="330"/>
      <c r="H33" s="330"/>
      <c r="I33" s="331"/>
      <c r="J33" s="68" t="str">
        <f>IF(AND('Mapa final'!$Y$52="Media",'Mapa final'!$AA$52="Leve"),CONCATENATE("R8C",'Mapa final'!$O$52),"")</f>
        <v/>
      </c>
      <c r="K33" s="69" t="str">
        <f>IF(AND('Mapa final'!$Y$53="Media",'Mapa final'!$AA$53="Leve"),CONCATENATE("R8C",'Mapa final'!$O$53),"")</f>
        <v/>
      </c>
      <c r="L33" s="69" t="str">
        <f>IF(AND('Mapa final'!$Y$54="Media",'Mapa final'!$AA$54="Leve"),CONCATENATE("R8C",'Mapa final'!$O$54),"")</f>
        <v/>
      </c>
      <c r="M33" s="69" t="str">
        <f>IF(AND('Mapa final'!$Y$55="Media",'Mapa final'!$AA$55="Leve"),CONCATENATE("R8C",'Mapa final'!$O$55),"")</f>
        <v/>
      </c>
      <c r="N33" s="69" t="str">
        <f>IF(AND('Mapa final'!$Y$56="Media",'Mapa final'!$AA$56="Leve"),CONCATENATE("R8C",'Mapa final'!$O$56),"")</f>
        <v/>
      </c>
      <c r="O33" s="70" t="str">
        <f>IF(AND('Mapa final'!$Y$57="Media",'Mapa final'!$AA$57="Leve"),CONCATENATE("R8C",'Mapa final'!$O$57),"")</f>
        <v/>
      </c>
      <c r="P33" s="68" t="str">
        <f>IF(AND('Mapa final'!$Y$52="Media",'Mapa final'!$AA$52="Menor"),CONCATENATE("R8C",'Mapa final'!$O$52),"")</f>
        <v/>
      </c>
      <c r="Q33" s="69" t="str">
        <f>IF(AND('Mapa final'!$Y$53="Media",'Mapa final'!$AA$53="Menor"),CONCATENATE("R8C",'Mapa final'!$O$53),"")</f>
        <v/>
      </c>
      <c r="R33" s="69" t="str">
        <f>IF(AND('Mapa final'!$Y$54="Media",'Mapa final'!$AA$54="Menor"),CONCATENATE("R8C",'Mapa final'!$O$54),"")</f>
        <v/>
      </c>
      <c r="S33" s="69" t="str">
        <f>IF(AND('Mapa final'!$Y$55="Media",'Mapa final'!$AA$55="Menor"),CONCATENATE("R8C",'Mapa final'!$O$55),"")</f>
        <v/>
      </c>
      <c r="T33" s="69" t="str">
        <f>IF(AND('Mapa final'!$Y$56="Media",'Mapa final'!$AA$56="Menor"),CONCATENATE("R8C",'Mapa final'!$O$56),"")</f>
        <v/>
      </c>
      <c r="U33" s="70" t="str">
        <f>IF(AND('Mapa final'!$Y$57="Media",'Mapa final'!$AA$57="Menor"),CONCATENATE("R8C",'Mapa final'!$O$57),"")</f>
        <v/>
      </c>
      <c r="V33" s="68" t="str">
        <f>IF(AND('Mapa final'!$Y$52="Media",'Mapa final'!$AA$52="Moderado"),CONCATENATE("R8C",'Mapa final'!$O$52),"")</f>
        <v/>
      </c>
      <c r="W33" s="69" t="str">
        <f>IF(AND('Mapa final'!$Y$53="Media",'Mapa final'!$AA$53="Moderado"),CONCATENATE("R8C",'Mapa final'!$O$53),"")</f>
        <v/>
      </c>
      <c r="X33" s="69" t="str">
        <f>IF(AND('Mapa final'!$Y$54="Media",'Mapa final'!$AA$54="Moderado"),CONCATENATE("R8C",'Mapa final'!$O$54),"")</f>
        <v/>
      </c>
      <c r="Y33" s="69" t="str">
        <f>IF(AND('Mapa final'!$Y$55="Media",'Mapa final'!$AA$55="Moderado"),CONCATENATE("R8C",'Mapa final'!$O$55),"")</f>
        <v/>
      </c>
      <c r="Z33" s="69" t="str">
        <f>IF(AND('Mapa final'!$Y$56="Media",'Mapa final'!$AA$56="Moderado"),CONCATENATE("R8C",'Mapa final'!$O$56),"")</f>
        <v/>
      </c>
      <c r="AA33" s="70" t="str">
        <f>IF(AND('Mapa final'!$Y$57="Media",'Mapa final'!$AA$57="Moderado"),CONCATENATE("R8C",'Mapa final'!$O$57),"")</f>
        <v/>
      </c>
      <c r="AB33" s="52" t="str">
        <f>IF(AND('Mapa final'!$Y$52="Media",'Mapa final'!$AA$52="Mayor"),CONCATENATE("R8C",'Mapa final'!$O$52),"")</f>
        <v/>
      </c>
      <c r="AC33" s="53" t="str">
        <f>IF(AND('Mapa final'!$Y$53="Media",'Mapa final'!$AA$53="Mayor"),CONCATENATE("R8C",'Mapa final'!$O$53),"")</f>
        <v/>
      </c>
      <c r="AD33" s="58" t="str">
        <f>IF(AND('Mapa final'!$Y$54="Media",'Mapa final'!$AA$54="Mayor"),CONCATENATE("R8C",'Mapa final'!$O$54),"")</f>
        <v/>
      </c>
      <c r="AE33" s="58" t="str">
        <f>IF(AND('Mapa final'!$Y$55="Media",'Mapa final'!$AA$55="Mayor"),CONCATENATE("R8C",'Mapa final'!$O$55),"")</f>
        <v/>
      </c>
      <c r="AF33" s="58" t="str">
        <f>IF(AND('Mapa final'!$Y$56="Media",'Mapa final'!$AA$56="Mayor"),CONCATENATE("R8C",'Mapa final'!$O$56),"")</f>
        <v/>
      </c>
      <c r="AG33" s="54" t="str">
        <f>IF(AND('Mapa final'!$Y$57="Media",'Mapa final'!$AA$57="Mayor"),CONCATENATE("R8C",'Mapa final'!$O$57),"")</f>
        <v/>
      </c>
      <c r="AH33" s="55" t="str">
        <f>IF(AND('Mapa final'!$Y$52="Media",'Mapa final'!$AA$52="Catastrófico"),CONCATENATE("R8C",'Mapa final'!$O$52),"")</f>
        <v/>
      </c>
      <c r="AI33" s="56" t="str">
        <f>IF(AND('Mapa final'!$Y$53="Media",'Mapa final'!$AA$53="Catastrófico"),CONCATENATE("R8C",'Mapa final'!$O$53),"")</f>
        <v/>
      </c>
      <c r="AJ33" s="56" t="str">
        <f>IF(AND('Mapa final'!$Y$54="Media",'Mapa final'!$AA$54="Catastrófico"),CONCATENATE("R8C",'Mapa final'!$O$54),"")</f>
        <v/>
      </c>
      <c r="AK33" s="56" t="str">
        <f>IF(AND('Mapa final'!$Y$55="Media",'Mapa final'!$AA$55="Catastrófico"),CONCATENATE("R8C",'Mapa final'!$O$55),"")</f>
        <v/>
      </c>
      <c r="AL33" s="56" t="str">
        <f>IF(AND('Mapa final'!$Y$56="Media",'Mapa final'!$AA$56="Catastrófico"),CONCATENATE("R8C",'Mapa final'!$O$56),"")</f>
        <v/>
      </c>
      <c r="AM33" s="57" t="str">
        <f>IF(AND('Mapa final'!$Y$57="Media",'Mapa final'!$AA$57="Catastrófico"),CONCATENATE("R8C",'Mapa final'!$O$57),"")</f>
        <v/>
      </c>
      <c r="AN33" s="84"/>
      <c r="AO33" s="370"/>
      <c r="AP33" s="371"/>
      <c r="AQ33" s="371"/>
      <c r="AR33" s="371"/>
      <c r="AS33" s="371"/>
      <c r="AT33" s="372"/>
      <c r="AU33" s="84"/>
      <c r="AV33" s="84"/>
      <c r="AW33" s="84"/>
      <c r="AX33" s="84"/>
      <c r="AY33" s="84"/>
      <c r="AZ33" s="84"/>
      <c r="BA33" s="84"/>
      <c r="BB33" s="84"/>
      <c r="BC33" s="84"/>
      <c r="BD33" s="84"/>
      <c r="BE33" s="84"/>
      <c r="BF33" s="84"/>
      <c r="BG33" s="84"/>
      <c r="BH33" s="84"/>
      <c r="BI33" s="84"/>
      <c r="BJ33" s="84"/>
      <c r="BK33" s="84"/>
      <c r="BL33" s="84"/>
      <c r="BM33" s="84"/>
      <c r="BN33" s="84"/>
      <c r="BO33" s="84"/>
      <c r="BP33" s="84"/>
      <c r="BQ33" s="84"/>
      <c r="BR33" s="84"/>
      <c r="BS33" s="84"/>
      <c r="BT33" s="84"/>
      <c r="BU33" s="84"/>
      <c r="BV33" s="84"/>
      <c r="BW33" s="84"/>
      <c r="BX33" s="84"/>
    </row>
    <row r="34" spans="1:80" ht="15" customHeight="1" x14ac:dyDescent="0.25">
      <c r="A34" s="84"/>
      <c r="B34" s="288"/>
      <c r="C34" s="288"/>
      <c r="D34" s="289"/>
      <c r="E34" s="329"/>
      <c r="F34" s="330"/>
      <c r="G34" s="330"/>
      <c r="H34" s="330"/>
      <c r="I34" s="331"/>
      <c r="J34" s="68" t="str">
        <f>IF(AND('Mapa final'!$Y$58="Media",'Mapa final'!$AA$58="Leve"),CONCATENATE("R9C",'Mapa final'!$O$58),"")</f>
        <v/>
      </c>
      <c r="K34" s="69" t="str">
        <f>IF(AND('Mapa final'!$Y$59="Media",'Mapa final'!$AA$59="Leve"),CONCATENATE("R9C",'Mapa final'!$O$59),"")</f>
        <v/>
      </c>
      <c r="L34" s="69" t="str">
        <f>IF(AND('Mapa final'!$Y$60="Media",'Mapa final'!$AA$60="Leve"),CONCATENATE("R9C",'Mapa final'!$O$60),"")</f>
        <v/>
      </c>
      <c r="M34" s="69" t="str">
        <f>IF(AND('Mapa final'!$Y$61="Media",'Mapa final'!$AA$61="Leve"),CONCATENATE("R9C",'Mapa final'!$O$61),"")</f>
        <v/>
      </c>
      <c r="N34" s="69" t="str">
        <f>IF(AND('Mapa final'!$Y$62="Media",'Mapa final'!$AA$62="Leve"),CONCATENATE("R9C",'Mapa final'!$O$62),"")</f>
        <v/>
      </c>
      <c r="O34" s="70" t="str">
        <f>IF(AND('Mapa final'!$Y$63="Media",'Mapa final'!$AA$63="Leve"),CONCATENATE("R9C",'Mapa final'!$O$63),"")</f>
        <v/>
      </c>
      <c r="P34" s="68" t="str">
        <f>IF(AND('Mapa final'!$Y$58="Media",'Mapa final'!$AA$58="Menor"),CONCATENATE("R9C",'Mapa final'!$O$58),"")</f>
        <v/>
      </c>
      <c r="Q34" s="69" t="str">
        <f>IF(AND('Mapa final'!$Y$59="Media",'Mapa final'!$AA$59="Menor"),CONCATENATE("R9C",'Mapa final'!$O$59),"")</f>
        <v/>
      </c>
      <c r="R34" s="69" t="str">
        <f>IF(AND('Mapa final'!$Y$60="Media",'Mapa final'!$AA$60="Menor"),CONCATENATE("R9C",'Mapa final'!$O$60),"")</f>
        <v/>
      </c>
      <c r="S34" s="69" t="str">
        <f>IF(AND('Mapa final'!$Y$61="Media",'Mapa final'!$AA$61="Menor"),CONCATENATE("R9C",'Mapa final'!$O$61),"")</f>
        <v/>
      </c>
      <c r="T34" s="69" t="str">
        <f>IF(AND('Mapa final'!$Y$62="Media",'Mapa final'!$AA$62="Menor"),CONCATENATE("R9C",'Mapa final'!$O$62),"")</f>
        <v/>
      </c>
      <c r="U34" s="70" t="str">
        <f>IF(AND('Mapa final'!$Y$63="Media",'Mapa final'!$AA$63="Menor"),CONCATENATE("R9C",'Mapa final'!$O$63),"")</f>
        <v/>
      </c>
      <c r="V34" s="68" t="str">
        <f>IF(AND('Mapa final'!$Y$58="Media",'Mapa final'!$AA$58="Moderado"),CONCATENATE("R9C",'Mapa final'!$O$58),"")</f>
        <v/>
      </c>
      <c r="W34" s="69" t="str">
        <f>IF(AND('Mapa final'!$Y$59="Media",'Mapa final'!$AA$59="Moderado"),CONCATENATE("R9C",'Mapa final'!$O$59),"")</f>
        <v/>
      </c>
      <c r="X34" s="69" t="str">
        <f>IF(AND('Mapa final'!$Y$60="Media",'Mapa final'!$AA$60="Moderado"),CONCATENATE("R9C",'Mapa final'!$O$60),"")</f>
        <v/>
      </c>
      <c r="Y34" s="69" t="str">
        <f>IF(AND('Mapa final'!$Y$61="Media",'Mapa final'!$AA$61="Moderado"),CONCATENATE("R9C",'Mapa final'!$O$61),"")</f>
        <v/>
      </c>
      <c r="Z34" s="69" t="str">
        <f>IF(AND('Mapa final'!$Y$62="Media",'Mapa final'!$AA$62="Moderado"),CONCATENATE("R9C",'Mapa final'!$O$62),"")</f>
        <v/>
      </c>
      <c r="AA34" s="70" t="str">
        <f>IF(AND('Mapa final'!$Y$63="Media",'Mapa final'!$AA$63="Moderado"),CONCATENATE("R9C",'Mapa final'!$O$63),"")</f>
        <v/>
      </c>
      <c r="AB34" s="52" t="str">
        <f>IF(AND('Mapa final'!$Y$58="Media",'Mapa final'!$AA$58="Mayor"),CONCATENATE("R9C",'Mapa final'!$O$58),"")</f>
        <v/>
      </c>
      <c r="AC34" s="53" t="str">
        <f>IF(AND('Mapa final'!$Y$59="Media",'Mapa final'!$AA$59="Mayor"),CONCATENATE("R9C",'Mapa final'!$O$59),"")</f>
        <v/>
      </c>
      <c r="AD34" s="58" t="str">
        <f>IF(AND('Mapa final'!$Y$60="Media",'Mapa final'!$AA$60="Mayor"),CONCATENATE("R9C",'Mapa final'!$O$60),"")</f>
        <v/>
      </c>
      <c r="AE34" s="58" t="str">
        <f>IF(AND('Mapa final'!$Y$61="Media",'Mapa final'!$AA$61="Mayor"),CONCATENATE("R9C",'Mapa final'!$O$61),"")</f>
        <v/>
      </c>
      <c r="AF34" s="58" t="str">
        <f>IF(AND('Mapa final'!$Y$62="Media",'Mapa final'!$AA$62="Mayor"),CONCATENATE("R9C",'Mapa final'!$O$62),"")</f>
        <v/>
      </c>
      <c r="AG34" s="54" t="str">
        <f>IF(AND('Mapa final'!$Y$63="Media",'Mapa final'!$AA$63="Mayor"),CONCATENATE("R9C",'Mapa final'!$O$63),"")</f>
        <v/>
      </c>
      <c r="AH34" s="55" t="str">
        <f>IF(AND('Mapa final'!$Y$58="Media",'Mapa final'!$AA$58="Catastrófico"),CONCATENATE("R9C",'Mapa final'!$O$58),"")</f>
        <v/>
      </c>
      <c r="AI34" s="56" t="str">
        <f>IF(AND('Mapa final'!$Y$59="Media",'Mapa final'!$AA$59="Catastrófico"),CONCATENATE("R9C",'Mapa final'!$O$59),"")</f>
        <v/>
      </c>
      <c r="AJ34" s="56" t="str">
        <f>IF(AND('Mapa final'!$Y$60="Media",'Mapa final'!$AA$60="Catastrófico"),CONCATENATE("R9C",'Mapa final'!$O$60),"")</f>
        <v/>
      </c>
      <c r="AK34" s="56" t="str">
        <f>IF(AND('Mapa final'!$Y$61="Media",'Mapa final'!$AA$61="Catastrófico"),CONCATENATE("R9C",'Mapa final'!$O$61),"")</f>
        <v/>
      </c>
      <c r="AL34" s="56" t="str">
        <f>IF(AND('Mapa final'!$Y$62="Media",'Mapa final'!$AA$62="Catastrófico"),CONCATENATE("R9C",'Mapa final'!$O$62),"")</f>
        <v/>
      </c>
      <c r="AM34" s="57" t="str">
        <f>IF(AND('Mapa final'!$Y$63="Media",'Mapa final'!$AA$63="Catastrófico"),CONCATENATE("R9C",'Mapa final'!$O$63),"")</f>
        <v/>
      </c>
      <c r="AN34" s="84"/>
      <c r="AO34" s="370"/>
      <c r="AP34" s="371"/>
      <c r="AQ34" s="371"/>
      <c r="AR34" s="371"/>
      <c r="AS34" s="371"/>
      <c r="AT34" s="372"/>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row>
    <row r="35" spans="1:80" ht="15.75" customHeight="1" thickBot="1" x14ac:dyDescent="0.3">
      <c r="A35" s="84"/>
      <c r="B35" s="288"/>
      <c r="C35" s="288"/>
      <c r="D35" s="289"/>
      <c r="E35" s="332"/>
      <c r="F35" s="333"/>
      <c r="G35" s="333"/>
      <c r="H35" s="333"/>
      <c r="I35" s="334"/>
      <c r="J35" s="68" t="str">
        <f>IF(AND('Mapa final'!$Y$64="Media",'Mapa final'!$AA$64="Leve"),CONCATENATE("R10C",'Mapa final'!$O$64),"")</f>
        <v/>
      </c>
      <c r="K35" s="69" t="str">
        <f>IF(AND('Mapa final'!$Y$65="Media",'Mapa final'!$AA$65="Leve"),CONCATENATE("R10C",'Mapa final'!$O$65),"")</f>
        <v/>
      </c>
      <c r="L35" s="69" t="str">
        <f>IF(AND('Mapa final'!$Y$66="Media",'Mapa final'!$AA$66="Leve"),CONCATENATE("R10C",'Mapa final'!$O$66),"")</f>
        <v/>
      </c>
      <c r="M35" s="69" t="str">
        <f>IF(AND('Mapa final'!$Y$67="Media",'Mapa final'!$AA$67="Leve"),CONCATENATE("R10C",'Mapa final'!$O$67),"")</f>
        <v/>
      </c>
      <c r="N35" s="69" t="str">
        <f>IF(AND('Mapa final'!$Y$68="Media",'Mapa final'!$AA$68="Leve"),CONCATENATE("R10C",'Mapa final'!$O$68),"")</f>
        <v/>
      </c>
      <c r="O35" s="70" t="str">
        <f>IF(AND('Mapa final'!$Y$69="Media",'Mapa final'!$AA$69="Leve"),CONCATENATE("R10C",'Mapa final'!$O$69),"")</f>
        <v/>
      </c>
      <c r="P35" s="68" t="str">
        <f>IF(AND('Mapa final'!$Y$64="Media",'Mapa final'!$AA$64="Menor"),CONCATENATE("R10C",'Mapa final'!$O$64),"")</f>
        <v/>
      </c>
      <c r="Q35" s="69" t="str">
        <f>IF(AND('Mapa final'!$Y$65="Media",'Mapa final'!$AA$65="Menor"),CONCATENATE("R10C",'Mapa final'!$O$65),"")</f>
        <v/>
      </c>
      <c r="R35" s="69" t="str">
        <f>IF(AND('Mapa final'!$Y$66="Media",'Mapa final'!$AA$66="Menor"),CONCATENATE("R10C",'Mapa final'!$O$66),"")</f>
        <v/>
      </c>
      <c r="S35" s="69" t="str">
        <f>IF(AND('Mapa final'!$Y$67="Media",'Mapa final'!$AA$67="Menor"),CONCATENATE("R10C",'Mapa final'!$O$67),"")</f>
        <v/>
      </c>
      <c r="T35" s="69" t="str">
        <f>IF(AND('Mapa final'!$Y$68="Media",'Mapa final'!$AA$68="Menor"),CONCATENATE("R10C",'Mapa final'!$O$68),"")</f>
        <v/>
      </c>
      <c r="U35" s="70" t="str">
        <f>IF(AND('Mapa final'!$Y$69="Media",'Mapa final'!$AA$69="Menor"),CONCATENATE("R10C",'Mapa final'!$O$69),"")</f>
        <v/>
      </c>
      <c r="V35" s="68" t="str">
        <f>IF(AND('Mapa final'!$Y$64="Media",'Mapa final'!$AA$64="Moderado"),CONCATENATE("R10C",'Mapa final'!$O$64),"")</f>
        <v/>
      </c>
      <c r="W35" s="69" t="str">
        <f>IF(AND('Mapa final'!$Y$65="Media",'Mapa final'!$AA$65="Moderado"),CONCATENATE("R10C",'Mapa final'!$O$65),"")</f>
        <v/>
      </c>
      <c r="X35" s="69" t="str">
        <f>IF(AND('Mapa final'!$Y$66="Media",'Mapa final'!$AA$66="Moderado"),CONCATENATE("R10C",'Mapa final'!$O$66),"")</f>
        <v/>
      </c>
      <c r="Y35" s="69" t="str">
        <f>IF(AND('Mapa final'!$Y$67="Media",'Mapa final'!$AA$67="Moderado"),CONCATENATE("R10C",'Mapa final'!$O$67),"")</f>
        <v/>
      </c>
      <c r="Z35" s="69" t="str">
        <f>IF(AND('Mapa final'!$Y$68="Media",'Mapa final'!$AA$68="Moderado"),CONCATENATE("R10C",'Mapa final'!$O$68),"")</f>
        <v/>
      </c>
      <c r="AA35" s="70" t="str">
        <f>IF(AND('Mapa final'!$Y$69="Media",'Mapa final'!$AA$69="Moderado"),CONCATENATE("R10C",'Mapa final'!$O$69),"")</f>
        <v/>
      </c>
      <c r="AB35" s="59" t="str">
        <f>IF(AND('Mapa final'!$Y$64="Media",'Mapa final'!$AA$64="Mayor"),CONCATENATE("R10C",'Mapa final'!$O$64),"")</f>
        <v/>
      </c>
      <c r="AC35" s="60" t="str">
        <f>IF(AND('Mapa final'!$Y$65="Media",'Mapa final'!$AA$65="Mayor"),CONCATENATE("R10C",'Mapa final'!$O$65),"")</f>
        <v/>
      </c>
      <c r="AD35" s="60" t="str">
        <f>IF(AND('Mapa final'!$Y$66="Media",'Mapa final'!$AA$66="Mayor"),CONCATENATE("R10C",'Mapa final'!$O$66),"")</f>
        <v/>
      </c>
      <c r="AE35" s="60" t="str">
        <f>IF(AND('Mapa final'!$Y$67="Media",'Mapa final'!$AA$67="Mayor"),CONCATENATE("R10C",'Mapa final'!$O$67),"")</f>
        <v/>
      </c>
      <c r="AF35" s="60" t="str">
        <f>IF(AND('Mapa final'!$Y$68="Media",'Mapa final'!$AA$68="Mayor"),CONCATENATE("R10C",'Mapa final'!$O$68),"")</f>
        <v/>
      </c>
      <c r="AG35" s="61" t="str">
        <f>IF(AND('Mapa final'!$Y$69="Media",'Mapa final'!$AA$69="Mayor"),CONCATENATE("R10C",'Mapa final'!$O$69),"")</f>
        <v/>
      </c>
      <c r="AH35" s="62" t="str">
        <f>IF(AND('Mapa final'!$Y$64="Media",'Mapa final'!$AA$64="Catastrófico"),CONCATENATE("R10C",'Mapa final'!$O$64),"")</f>
        <v/>
      </c>
      <c r="AI35" s="63" t="str">
        <f>IF(AND('Mapa final'!$Y$65="Media",'Mapa final'!$AA$65="Catastrófico"),CONCATENATE("R10C",'Mapa final'!$O$65),"")</f>
        <v/>
      </c>
      <c r="AJ35" s="63" t="str">
        <f>IF(AND('Mapa final'!$Y$66="Media",'Mapa final'!$AA$66="Catastrófico"),CONCATENATE("R10C",'Mapa final'!$O$66),"")</f>
        <v/>
      </c>
      <c r="AK35" s="63" t="str">
        <f>IF(AND('Mapa final'!$Y$67="Media",'Mapa final'!$AA$67="Catastrófico"),CONCATENATE("R10C",'Mapa final'!$O$67),"")</f>
        <v/>
      </c>
      <c r="AL35" s="63" t="str">
        <f>IF(AND('Mapa final'!$Y$68="Media",'Mapa final'!$AA$68="Catastrófico"),CONCATENATE("R10C",'Mapa final'!$O$68),"")</f>
        <v/>
      </c>
      <c r="AM35" s="64" t="str">
        <f>IF(AND('Mapa final'!$Y$69="Media",'Mapa final'!$AA$69="Catastrófico"),CONCATENATE("R10C",'Mapa final'!$O$69),"")</f>
        <v/>
      </c>
      <c r="AN35" s="84"/>
      <c r="AO35" s="373"/>
      <c r="AP35" s="374"/>
      <c r="AQ35" s="374"/>
      <c r="AR35" s="374"/>
      <c r="AS35" s="374"/>
      <c r="AT35" s="375"/>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row>
    <row r="36" spans="1:80" ht="15" customHeight="1" x14ac:dyDescent="0.25">
      <c r="A36" s="84"/>
      <c r="B36" s="288"/>
      <c r="C36" s="288"/>
      <c r="D36" s="289"/>
      <c r="E36" s="326" t="s">
        <v>114</v>
      </c>
      <c r="F36" s="327"/>
      <c r="G36" s="327"/>
      <c r="H36" s="327"/>
      <c r="I36" s="327"/>
      <c r="J36" s="74" t="str">
        <f ca="1">IF(AND('Mapa final'!$Y$10="Baja",'Mapa final'!$AA$10="Leve"),CONCATENATE("R1C",'Mapa final'!$O$10),"")</f>
        <v/>
      </c>
      <c r="K36" s="75" t="str">
        <f ca="1">IF(AND('Mapa final'!$Y$11="Baja",'Mapa final'!$AA$11="Leve"),CONCATENATE("R1C",'Mapa final'!$O$11),"")</f>
        <v/>
      </c>
      <c r="L36" s="75" t="str">
        <f ca="1">IF(AND('Mapa final'!$Y$12="Baja",'Mapa final'!$AA$12="Leve"),CONCATENATE("R1C",'Mapa final'!$O$12),"")</f>
        <v/>
      </c>
      <c r="M36" s="75" t="str">
        <f>IF(AND('Mapa final'!$Y$13="Baja",'Mapa final'!$AA$13="Leve"),CONCATENATE("R1C",'Mapa final'!$O$13),"")</f>
        <v/>
      </c>
      <c r="N36" s="75" t="str">
        <f>IF(AND('Mapa final'!$Y$14="Baja",'Mapa final'!$AA$14="Leve"),CONCATENATE("R1C",'Mapa final'!$O$14),"")</f>
        <v/>
      </c>
      <c r="O36" s="76" t="str">
        <f>IF(AND('Mapa final'!$Y$15="Baja",'Mapa final'!$AA$15="Leve"),CONCATENATE("R1C",'Mapa final'!$O$15),"")</f>
        <v/>
      </c>
      <c r="P36" s="65" t="str">
        <f ca="1">IF(AND('Mapa final'!$Y$10="Baja",'Mapa final'!$AA$10="Menor"),CONCATENATE("R1C",'Mapa final'!$O$10),"")</f>
        <v/>
      </c>
      <c r="Q36" s="66" t="str">
        <f ca="1">IF(AND('Mapa final'!$Y$11="Baja",'Mapa final'!$AA$11="Menor"),CONCATENATE("R1C",'Mapa final'!$O$11),"")</f>
        <v/>
      </c>
      <c r="R36" s="66" t="str">
        <f ca="1">IF(AND('Mapa final'!$Y$12="Baja",'Mapa final'!$AA$12="Menor"),CONCATENATE("R1C",'Mapa final'!$O$12),"")</f>
        <v/>
      </c>
      <c r="S36" s="66" t="str">
        <f>IF(AND('Mapa final'!$Y$13="Baja",'Mapa final'!$AA$13="Menor"),CONCATENATE("R1C",'Mapa final'!$O$13),"")</f>
        <v/>
      </c>
      <c r="T36" s="66" t="str">
        <f>IF(AND('Mapa final'!$Y$14="Baja",'Mapa final'!$AA$14="Menor"),CONCATENATE("R1C",'Mapa final'!$O$14),"")</f>
        <v/>
      </c>
      <c r="U36" s="67" t="str">
        <f>IF(AND('Mapa final'!$Y$15="Baja",'Mapa final'!$AA$15="Menor"),CONCATENATE("R1C",'Mapa final'!$O$15),"")</f>
        <v/>
      </c>
      <c r="V36" s="65" t="str">
        <f ca="1">IF(AND('Mapa final'!$Y$10="Baja",'Mapa final'!$AA$10="Moderado"),CONCATENATE("R1C",'Mapa final'!$O$10),"")</f>
        <v>R1C1</v>
      </c>
      <c r="W36" s="66" t="str">
        <f ca="1">IF(AND('Mapa final'!$Y$11="Baja",'Mapa final'!$AA$11="Moderado"),CONCATENATE("R1C",'Mapa final'!$O$11),"")</f>
        <v/>
      </c>
      <c r="X36" s="66" t="str">
        <f ca="1">IF(AND('Mapa final'!$Y$12="Baja",'Mapa final'!$AA$12="Moderado"),CONCATENATE("R1C",'Mapa final'!$O$12),"")</f>
        <v/>
      </c>
      <c r="Y36" s="66" t="str">
        <f>IF(AND('Mapa final'!$Y$13="Baja",'Mapa final'!$AA$13="Moderado"),CONCATENATE("R1C",'Mapa final'!$O$13),"")</f>
        <v/>
      </c>
      <c r="Z36" s="66" t="str">
        <f>IF(AND('Mapa final'!$Y$14="Baja",'Mapa final'!$AA$14="Moderado"),CONCATENATE("R1C",'Mapa final'!$O$14),"")</f>
        <v/>
      </c>
      <c r="AA36" s="67" t="str">
        <f>IF(AND('Mapa final'!$Y$15="Baja",'Mapa final'!$AA$15="Moderado"),CONCATENATE("R1C",'Mapa final'!$O$15),"")</f>
        <v/>
      </c>
      <c r="AB36" s="46" t="str">
        <f ca="1">IF(AND('Mapa final'!$Y$10="Baja",'Mapa final'!$AA$10="Mayor"),CONCATENATE("R1C",'Mapa final'!$O$10),"")</f>
        <v/>
      </c>
      <c r="AC36" s="47" t="str">
        <f ca="1">IF(AND('Mapa final'!$Y$11="Baja",'Mapa final'!$AA$11="Mayor"),CONCATENATE("R1C",'Mapa final'!$O$11),"")</f>
        <v/>
      </c>
      <c r="AD36" s="47" t="str">
        <f ca="1">IF(AND('Mapa final'!$Y$12="Baja",'Mapa final'!$AA$12="Mayor"),CONCATENATE("R1C",'Mapa final'!$O$12),"")</f>
        <v/>
      </c>
      <c r="AE36" s="47" t="str">
        <f>IF(AND('Mapa final'!$Y$13="Baja",'Mapa final'!$AA$13="Mayor"),CONCATENATE("R1C",'Mapa final'!$O$13),"")</f>
        <v/>
      </c>
      <c r="AF36" s="47" t="str">
        <f>IF(AND('Mapa final'!$Y$14="Baja",'Mapa final'!$AA$14="Mayor"),CONCATENATE("R1C",'Mapa final'!$O$14),"")</f>
        <v/>
      </c>
      <c r="AG36" s="48" t="str">
        <f>IF(AND('Mapa final'!$Y$15="Baja",'Mapa final'!$AA$15="Mayor"),CONCATENATE("R1C",'Mapa final'!$O$15),"")</f>
        <v/>
      </c>
      <c r="AH36" s="49" t="str">
        <f ca="1">IF(AND('Mapa final'!$Y$10="Baja",'Mapa final'!$AA$10="Catastrófico"),CONCATENATE("R1C",'Mapa final'!$O$10),"")</f>
        <v/>
      </c>
      <c r="AI36" s="50" t="str">
        <f ca="1">IF(AND('Mapa final'!$Y$11="Baja",'Mapa final'!$AA$11="Catastrófico"),CONCATENATE("R1C",'Mapa final'!$O$11),"")</f>
        <v/>
      </c>
      <c r="AJ36" s="50" t="str">
        <f ca="1">IF(AND('Mapa final'!$Y$12="Baja",'Mapa final'!$AA$12="Catastrófico"),CONCATENATE("R1C",'Mapa final'!$O$12),"")</f>
        <v/>
      </c>
      <c r="AK36" s="50" t="str">
        <f>IF(AND('Mapa final'!$Y$13="Baja",'Mapa final'!$AA$13="Catastrófico"),CONCATENATE("R1C",'Mapa final'!$O$13),"")</f>
        <v/>
      </c>
      <c r="AL36" s="50" t="str">
        <f>IF(AND('Mapa final'!$Y$14="Baja",'Mapa final'!$AA$14="Catastrófico"),CONCATENATE("R1C",'Mapa final'!$O$14),"")</f>
        <v/>
      </c>
      <c r="AM36" s="51" t="str">
        <f>IF(AND('Mapa final'!$Y$15="Baja",'Mapa final'!$AA$15="Catastrófico"),CONCATENATE("R1C",'Mapa final'!$O$15),"")</f>
        <v/>
      </c>
      <c r="AN36" s="84"/>
      <c r="AO36" s="358" t="s">
        <v>82</v>
      </c>
      <c r="AP36" s="359"/>
      <c r="AQ36" s="359"/>
      <c r="AR36" s="359"/>
      <c r="AS36" s="359"/>
      <c r="AT36" s="360"/>
      <c r="AU36" s="84"/>
      <c r="AV36" s="84"/>
      <c r="AW36" s="84"/>
      <c r="AX36" s="84"/>
      <c r="AY36" s="84"/>
      <c r="AZ36" s="84"/>
      <c r="BA36" s="84"/>
      <c r="BB36" s="84"/>
      <c r="BC36" s="84"/>
      <c r="BD36" s="84"/>
      <c r="BE36" s="84"/>
      <c r="BF36" s="84"/>
      <c r="BG36" s="84"/>
      <c r="BH36" s="84"/>
      <c r="BI36" s="84"/>
      <c r="BJ36" s="84"/>
      <c r="BK36" s="84"/>
      <c r="BL36" s="84"/>
      <c r="BM36" s="84"/>
      <c r="BN36" s="84"/>
      <c r="BO36" s="84"/>
      <c r="BP36" s="84"/>
      <c r="BQ36" s="84"/>
      <c r="BR36" s="84"/>
      <c r="BS36" s="84"/>
      <c r="BT36" s="84"/>
      <c r="BU36" s="84"/>
      <c r="BV36" s="84"/>
      <c r="BW36" s="84"/>
      <c r="BX36" s="84"/>
    </row>
    <row r="37" spans="1:80" ht="15" customHeight="1" x14ac:dyDescent="0.25">
      <c r="A37" s="84"/>
      <c r="B37" s="288"/>
      <c r="C37" s="288"/>
      <c r="D37" s="289"/>
      <c r="E37" s="345"/>
      <c r="F37" s="346"/>
      <c r="G37" s="346"/>
      <c r="H37" s="346"/>
      <c r="I37" s="346"/>
      <c r="J37" s="77" t="str">
        <f>IF(AND('Mapa final'!$Y$16="Baja",'Mapa final'!$AA$16="Leve"),CONCATENATE("R2C",'Mapa final'!$O$16),"")</f>
        <v/>
      </c>
      <c r="K37" s="78" t="str">
        <f>IF(AND('Mapa final'!$Y$17="Baja",'Mapa final'!$AA$17="Leve"),CONCATENATE("R2C",'Mapa final'!$O$17),"")</f>
        <v/>
      </c>
      <c r="L37" s="78" t="str">
        <f>IF(AND('Mapa final'!$Y$18="Baja",'Mapa final'!$AA$18="Leve"),CONCATENATE("R2C",'Mapa final'!$O$18),"")</f>
        <v/>
      </c>
      <c r="M37" s="78" t="str">
        <f>IF(AND('Mapa final'!$Y$19="Baja",'Mapa final'!$AA$19="Leve"),CONCATENATE("R2C",'Mapa final'!$O$19),"")</f>
        <v/>
      </c>
      <c r="N37" s="78" t="str">
        <f>IF(AND('Mapa final'!$Y$20="Baja",'Mapa final'!$AA$20="Leve"),CONCATENATE("R2C",'Mapa final'!$O$20),"")</f>
        <v/>
      </c>
      <c r="O37" s="79" t="str">
        <f>IF(AND('Mapa final'!$Y$21="Baja",'Mapa final'!$AA$21="Leve"),CONCATENATE("R2C",'Mapa final'!$O$21),"")</f>
        <v/>
      </c>
      <c r="P37" s="68" t="str">
        <f>IF(AND('Mapa final'!$Y$16="Baja",'Mapa final'!$AA$16="Menor"),CONCATENATE("R2C",'Mapa final'!$O$16),"")</f>
        <v/>
      </c>
      <c r="Q37" s="69" t="str">
        <f>IF(AND('Mapa final'!$Y$17="Baja",'Mapa final'!$AA$17="Menor"),CONCATENATE("R2C",'Mapa final'!$O$17),"")</f>
        <v/>
      </c>
      <c r="R37" s="69" t="str">
        <f>IF(AND('Mapa final'!$Y$18="Baja",'Mapa final'!$AA$18="Menor"),CONCATENATE("R2C",'Mapa final'!$O$18),"")</f>
        <v/>
      </c>
      <c r="S37" s="69" t="str">
        <f>IF(AND('Mapa final'!$Y$19="Baja",'Mapa final'!$AA$19="Menor"),CONCATENATE("R2C",'Mapa final'!$O$19),"")</f>
        <v/>
      </c>
      <c r="T37" s="69" t="str">
        <f>IF(AND('Mapa final'!$Y$20="Baja",'Mapa final'!$AA$20="Menor"),CONCATENATE("R2C",'Mapa final'!$O$20),"")</f>
        <v/>
      </c>
      <c r="U37" s="70" t="str">
        <f>IF(AND('Mapa final'!$Y$21="Baja",'Mapa final'!$AA$21="Menor"),CONCATENATE("R2C",'Mapa final'!$O$21),"")</f>
        <v/>
      </c>
      <c r="V37" s="68" t="str">
        <f>IF(AND('Mapa final'!$Y$16="Baja",'Mapa final'!$AA$16="Moderado"),CONCATENATE("R2C",'Mapa final'!$O$16),"")</f>
        <v/>
      </c>
      <c r="W37" s="69" t="str">
        <f>IF(AND('Mapa final'!$Y$17="Baja",'Mapa final'!$AA$17="Moderado"),CONCATENATE("R2C",'Mapa final'!$O$17),"")</f>
        <v/>
      </c>
      <c r="X37" s="69" t="str">
        <f>IF(AND('Mapa final'!$Y$18="Baja",'Mapa final'!$AA$18="Moderado"),CONCATENATE("R2C",'Mapa final'!$O$18),"")</f>
        <v/>
      </c>
      <c r="Y37" s="69" t="str">
        <f>IF(AND('Mapa final'!$Y$19="Baja",'Mapa final'!$AA$19="Moderado"),CONCATENATE("R2C",'Mapa final'!$O$19),"")</f>
        <v/>
      </c>
      <c r="Z37" s="69" t="str">
        <f>IF(AND('Mapa final'!$Y$20="Baja",'Mapa final'!$AA$20="Moderado"),CONCATENATE("R2C",'Mapa final'!$O$20),"")</f>
        <v/>
      </c>
      <c r="AA37" s="70" t="str">
        <f>IF(AND('Mapa final'!$Y$21="Baja",'Mapa final'!$AA$21="Moderado"),CONCATENATE("R2C",'Mapa final'!$O$21),"")</f>
        <v/>
      </c>
      <c r="AB37" s="52" t="str">
        <f>IF(AND('Mapa final'!$Y$16="Baja",'Mapa final'!$AA$16="Mayor"),CONCATENATE("R2C",'Mapa final'!$O$16),"")</f>
        <v/>
      </c>
      <c r="AC37" s="53" t="str">
        <f>IF(AND('Mapa final'!$Y$17="Baja",'Mapa final'!$AA$17="Mayor"),CONCATENATE("R2C",'Mapa final'!$O$17),"")</f>
        <v/>
      </c>
      <c r="AD37" s="53" t="str">
        <f>IF(AND('Mapa final'!$Y$18="Baja",'Mapa final'!$AA$18="Mayor"),CONCATENATE("R2C",'Mapa final'!$O$18),"")</f>
        <v/>
      </c>
      <c r="AE37" s="53" t="str">
        <f>IF(AND('Mapa final'!$Y$19="Baja",'Mapa final'!$AA$19="Mayor"),CONCATENATE("R2C",'Mapa final'!$O$19),"")</f>
        <v/>
      </c>
      <c r="AF37" s="53" t="str">
        <f>IF(AND('Mapa final'!$Y$20="Baja",'Mapa final'!$AA$20="Mayor"),CONCATENATE("R2C",'Mapa final'!$O$20),"")</f>
        <v/>
      </c>
      <c r="AG37" s="54" t="str">
        <f>IF(AND('Mapa final'!$Y$21="Baja",'Mapa final'!$AA$21="Mayor"),CONCATENATE("R2C",'Mapa final'!$O$21),"")</f>
        <v/>
      </c>
      <c r="AH37" s="55" t="str">
        <f>IF(AND('Mapa final'!$Y$16="Baja",'Mapa final'!$AA$16="Catastrófico"),CONCATENATE("R2C",'Mapa final'!$O$16),"")</f>
        <v/>
      </c>
      <c r="AI37" s="56" t="str">
        <f>IF(AND('Mapa final'!$Y$17="Baja",'Mapa final'!$AA$17="Catastrófico"),CONCATENATE("R2C",'Mapa final'!$O$17),"")</f>
        <v/>
      </c>
      <c r="AJ37" s="56" t="str">
        <f>IF(AND('Mapa final'!$Y$18="Baja",'Mapa final'!$AA$18="Catastrófico"),CONCATENATE("R2C",'Mapa final'!$O$18),"")</f>
        <v/>
      </c>
      <c r="AK37" s="56" t="str">
        <f>IF(AND('Mapa final'!$Y$19="Baja",'Mapa final'!$AA$19="Catastrófico"),CONCATENATE("R2C",'Mapa final'!$O$19),"")</f>
        <v/>
      </c>
      <c r="AL37" s="56" t="str">
        <f>IF(AND('Mapa final'!$Y$20="Baja",'Mapa final'!$AA$20="Catastrófico"),CONCATENATE("R2C",'Mapa final'!$O$20),"")</f>
        <v/>
      </c>
      <c r="AM37" s="57" t="str">
        <f>IF(AND('Mapa final'!$Y$21="Baja",'Mapa final'!$AA$21="Catastrófico"),CONCATENATE("R2C",'Mapa final'!$O$21),"")</f>
        <v/>
      </c>
      <c r="AN37" s="84"/>
      <c r="AO37" s="361"/>
      <c r="AP37" s="362"/>
      <c r="AQ37" s="362"/>
      <c r="AR37" s="362"/>
      <c r="AS37" s="362"/>
      <c r="AT37" s="363"/>
      <c r="AU37" s="84"/>
      <c r="AV37" s="84"/>
      <c r="AW37" s="84"/>
      <c r="AX37" s="84"/>
      <c r="AY37" s="84"/>
      <c r="AZ37" s="84"/>
      <c r="BA37" s="84"/>
      <c r="BB37" s="84"/>
      <c r="BC37" s="84"/>
      <c r="BD37" s="84"/>
      <c r="BE37" s="84"/>
      <c r="BF37" s="84"/>
      <c r="BG37" s="84"/>
      <c r="BH37" s="84"/>
      <c r="BI37" s="84"/>
      <c r="BJ37" s="84"/>
      <c r="BK37" s="84"/>
      <c r="BL37" s="84"/>
      <c r="BM37" s="84"/>
      <c r="BN37" s="84"/>
      <c r="BO37" s="84"/>
      <c r="BP37" s="84"/>
      <c r="BQ37" s="84"/>
      <c r="BR37" s="84"/>
      <c r="BS37" s="84"/>
      <c r="BT37" s="84"/>
      <c r="BU37" s="84"/>
      <c r="BV37" s="84"/>
      <c r="BW37" s="84"/>
      <c r="BX37" s="84"/>
    </row>
    <row r="38" spans="1:80" ht="15" customHeight="1" x14ac:dyDescent="0.25">
      <c r="A38" s="84"/>
      <c r="B38" s="288"/>
      <c r="C38" s="288"/>
      <c r="D38" s="289"/>
      <c r="E38" s="329"/>
      <c r="F38" s="330"/>
      <c r="G38" s="330"/>
      <c r="H38" s="330"/>
      <c r="I38" s="346"/>
      <c r="J38" s="77" t="str">
        <f>IF(AND('Mapa final'!$Y$22="Baja",'Mapa final'!$AA$22="Leve"),CONCATENATE("R3C",'Mapa final'!$O$22),"")</f>
        <v/>
      </c>
      <c r="K38" s="78" t="str">
        <f>IF(AND('Mapa final'!$Y$23="Baja",'Mapa final'!$AA$23="Leve"),CONCATENATE("R3C",'Mapa final'!$O$23),"")</f>
        <v/>
      </c>
      <c r="L38" s="78" t="str">
        <f>IF(AND('Mapa final'!$Y$24="Baja",'Mapa final'!$AA$24="Leve"),CONCATENATE("R3C",'Mapa final'!$O$24),"")</f>
        <v/>
      </c>
      <c r="M38" s="78" t="str">
        <f>IF(AND('Mapa final'!$Y$25="Baja",'Mapa final'!$AA$25="Leve"),CONCATENATE("R3C",'Mapa final'!$O$25),"")</f>
        <v/>
      </c>
      <c r="N38" s="78" t="str">
        <f>IF(AND('Mapa final'!$Y$26="Baja",'Mapa final'!$AA$26="Leve"),CONCATENATE("R3C",'Mapa final'!$O$26),"")</f>
        <v/>
      </c>
      <c r="O38" s="79" t="str">
        <f>IF(AND('Mapa final'!$Y$27="Baja",'Mapa final'!$AA$27="Leve"),CONCATENATE("R3C",'Mapa final'!$O$27),"")</f>
        <v/>
      </c>
      <c r="P38" s="68" t="str">
        <f>IF(AND('Mapa final'!$Y$22="Baja",'Mapa final'!$AA$22="Menor"),CONCATENATE("R3C",'Mapa final'!$O$22),"")</f>
        <v/>
      </c>
      <c r="Q38" s="69" t="str">
        <f>IF(AND('Mapa final'!$Y$23="Baja",'Mapa final'!$AA$23="Menor"),CONCATENATE("R3C",'Mapa final'!$O$23),"")</f>
        <v/>
      </c>
      <c r="R38" s="69" t="str">
        <f>IF(AND('Mapa final'!$Y$24="Baja",'Mapa final'!$AA$24="Menor"),CONCATENATE("R3C",'Mapa final'!$O$24),"")</f>
        <v/>
      </c>
      <c r="S38" s="69" t="str">
        <f>IF(AND('Mapa final'!$Y$25="Baja",'Mapa final'!$AA$25="Menor"),CONCATENATE("R3C",'Mapa final'!$O$25),"")</f>
        <v/>
      </c>
      <c r="T38" s="69" t="str">
        <f>IF(AND('Mapa final'!$Y$26="Baja",'Mapa final'!$AA$26="Menor"),CONCATENATE("R3C",'Mapa final'!$O$26),"")</f>
        <v/>
      </c>
      <c r="U38" s="70" t="str">
        <f>IF(AND('Mapa final'!$Y$27="Baja",'Mapa final'!$AA$27="Menor"),CONCATENATE("R3C",'Mapa final'!$O$27),"")</f>
        <v/>
      </c>
      <c r="V38" s="68" t="str">
        <f>IF(AND('Mapa final'!$Y$22="Baja",'Mapa final'!$AA$22="Moderado"),CONCATENATE("R3C",'Mapa final'!$O$22),"")</f>
        <v/>
      </c>
      <c r="W38" s="69" t="str">
        <f>IF(AND('Mapa final'!$Y$23="Baja",'Mapa final'!$AA$23="Moderado"),CONCATENATE("R3C",'Mapa final'!$O$23),"")</f>
        <v/>
      </c>
      <c r="X38" s="69" t="str">
        <f>IF(AND('Mapa final'!$Y$24="Baja",'Mapa final'!$AA$24="Moderado"),CONCATENATE("R3C",'Mapa final'!$O$24),"")</f>
        <v/>
      </c>
      <c r="Y38" s="69" t="str">
        <f>IF(AND('Mapa final'!$Y$25="Baja",'Mapa final'!$AA$25="Moderado"),CONCATENATE("R3C",'Mapa final'!$O$25),"")</f>
        <v/>
      </c>
      <c r="Z38" s="69" t="str">
        <f>IF(AND('Mapa final'!$Y$26="Baja",'Mapa final'!$AA$26="Moderado"),CONCATENATE("R3C",'Mapa final'!$O$26),"")</f>
        <v/>
      </c>
      <c r="AA38" s="70" t="str">
        <f>IF(AND('Mapa final'!$Y$27="Baja",'Mapa final'!$AA$27="Moderado"),CONCATENATE("R3C",'Mapa final'!$O$27),"")</f>
        <v/>
      </c>
      <c r="AB38" s="52" t="str">
        <f>IF(AND('Mapa final'!$Y$22="Baja",'Mapa final'!$AA$22="Mayor"),CONCATENATE("R3C",'Mapa final'!$O$22),"")</f>
        <v/>
      </c>
      <c r="AC38" s="53" t="str">
        <f>IF(AND('Mapa final'!$Y$23="Baja",'Mapa final'!$AA$23="Mayor"),CONCATENATE("R3C",'Mapa final'!$O$23),"")</f>
        <v/>
      </c>
      <c r="AD38" s="53" t="str">
        <f>IF(AND('Mapa final'!$Y$24="Baja",'Mapa final'!$AA$24="Mayor"),CONCATENATE("R3C",'Mapa final'!$O$24),"")</f>
        <v/>
      </c>
      <c r="AE38" s="53" t="str">
        <f>IF(AND('Mapa final'!$Y$25="Baja",'Mapa final'!$AA$25="Mayor"),CONCATENATE("R3C",'Mapa final'!$O$25),"")</f>
        <v/>
      </c>
      <c r="AF38" s="53" t="str">
        <f>IF(AND('Mapa final'!$Y$26="Baja",'Mapa final'!$AA$26="Mayor"),CONCATENATE("R3C",'Mapa final'!$O$26),"")</f>
        <v/>
      </c>
      <c r="AG38" s="54" t="str">
        <f>IF(AND('Mapa final'!$Y$27="Baja",'Mapa final'!$AA$27="Mayor"),CONCATENATE("R3C",'Mapa final'!$O$27),"")</f>
        <v/>
      </c>
      <c r="AH38" s="55" t="str">
        <f>IF(AND('Mapa final'!$Y$22="Baja",'Mapa final'!$AA$22="Catastrófico"),CONCATENATE("R3C",'Mapa final'!$O$22),"")</f>
        <v/>
      </c>
      <c r="AI38" s="56" t="str">
        <f>IF(AND('Mapa final'!$Y$23="Baja",'Mapa final'!$AA$23="Catastrófico"),CONCATENATE("R3C",'Mapa final'!$O$23),"")</f>
        <v/>
      </c>
      <c r="AJ38" s="56" t="str">
        <f>IF(AND('Mapa final'!$Y$24="Baja",'Mapa final'!$AA$24="Catastrófico"),CONCATENATE("R3C",'Mapa final'!$O$24),"")</f>
        <v/>
      </c>
      <c r="AK38" s="56" t="str">
        <f>IF(AND('Mapa final'!$Y$25="Baja",'Mapa final'!$AA$25="Catastrófico"),CONCATENATE("R3C",'Mapa final'!$O$25),"")</f>
        <v/>
      </c>
      <c r="AL38" s="56" t="str">
        <f>IF(AND('Mapa final'!$Y$26="Baja",'Mapa final'!$AA$26="Catastrófico"),CONCATENATE("R3C",'Mapa final'!$O$26),"")</f>
        <v/>
      </c>
      <c r="AM38" s="57" t="str">
        <f>IF(AND('Mapa final'!$Y$27="Baja",'Mapa final'!$AA$27="Catastrófico"),CONCATENATE("R3C",'Mapa final'!$O$27),"")</f>
        <v/>
      </c>
      <c r="AN38" s="84"/>
      <c r="AO38" s="361"/>
      <c r="AP38" s="362"/>
      <c r="AQ38" s="362"/>
      <c r="AR38" s="362"/>
      <c r="AS38" s="362"/>
      <c r="AT38" s="363"/>
      <c r="AU38" s="84"/>
      <c r="AV38" s="84"/>
      <c r="AW38" s="84"/>
      <c r="AX38" s="84"/>
      <c r="AY38" s="84"/>
      <c r="AZ38" s="84"/>
      <c r="BA38" s="84"/>
      <c r="BB38" s="84"/>
      <c r="BC38" s="84"/>
      <c r="BD38" s="84"/>
      <c r="BE38" s="84"/>
      <c r="BF38" s="84"/>
      <c r="BG38" s="84"/>
      <c r="BH38" s="84"/>
      <c r="BI38" s="84"/>
      <c r="BJ38" s="84"/>
      <c r="BK38" s="84"/>
      <c r="BL38" s="84"/>
      <c r="BM38" s="84"/>
      <c r="BN38" s="84"/>
      <c r="BO38" s="84"/>
      <c r="BP38" s="84"/>
      <c r="BQ38" s="84"/>
      <c r="BR38" s="84"/>
      <c r="BS38" s="84"/>
      <c r="BT38" s="84"/>
      <c r="BU38" s="84"/>
      <c r="BV38" s="84"/>
      <c r="BW38" s="84"/>
      <c r="BX38" s="84"/>
    </row>
    <row r="39" spans="1:80" ht="15" customHeight="1" x14ac:dyDescent="0.25">
      <c r="A39" s="84"/>
      <c r="B39" s="288"/>
      <c r="C39" s="288"/>
      <c r="D39" s="289"/>
      <c r="E39" s="329"/>
      <c r="F39" s="330"/>
      <c r="G39" s="330"/>
      <c r="H39" s="330"/>
      <c r="I39" s="346"/>
      <c r="J39" s="77" t="str">
        <f>IF(AND('Mapa final'!$Y$28="Baja",'Mapa final'!$AA$28="Leve"),CONCATENATE("R4C",'Mapa final'!$O$28),"")</f>
        <v/>
      </c>
      <c r="K39" s="78" t="str">
        <f>IF(AND('Mapa final'!$Y$29="Baja",'Mapa final'!$AA$29="Leve"),CONCATENATE("R4C",'Mapa final'!$O$29),"")</f>
        <v/>
      </c>
      <c r="L39" s="78" t="str">
        <f>IF(AND('Mapa final'!$Y$30="Baja",'Mapa final'!$AA$30="Leve"),CONCATENATE("R4C",'Mapa final'!$O$30),"")</f>
        <v/>
      </c>
      <c r="M39" s="78" t="str">
        <f>IF(AND('Mapa final'!$Y$31="Baja",'Mapa final'!$AA$31="Leve"),CONCATENATE("R4C",'Mapa final'!$O$31),"")</f>
        <v/>
      </c>
      <c r="N39" s="78" t="str">
        <f>IF(AND('Mapa final'!$Y$32="Baja",'Mapa final'!$AA$32="Leve"),CONCATENATE("R4C",'Mapa final'!$O$32),"")</f>
        <v/>
      </c>
      <c r="O39" s="79" t="str">
        <f>IF(AND('Mapa final'!$Y$33="Baja",'Mapa final'!$AA$33="Leve"),CONCATENATE("R4C",'Mapa final'!$O$33),"")</f>
        <v/>
      </c>
      <c r="P39" s="68" t="str">
        <f>IF(AND('Mapa final'!$Y$28="Baja",'Mapa final'!$AA$28="Menor"),CONCATENATE("R4C",'Mapa final'!$O$28),"")</f>
        <v/>
      </c>
      <c r="Q39" s="69" t="str">
        <f>IF(AND('Mapa final'!$Y$29="Baja",'Mapa final'!$AA$29="Menor"),CONCATENATE("R4C",'Mapa final'!$O$29),"")</f>
        <v/>
      </c>
      <c r="R39" s="69" t="str">
        <f>IF(AND('Mapa final'!$Y$30="Baja",'Mapa final'!$AA$30="Menor"),CONCATENATE("R4C",'Mapa final'!$O$30),"")</f>
        <v/>
      </c>
      <c r="S39" s="69" t="str">
        <f>IF(AND('Mapa final'!$Y$31="Baja",'Mapa final'!$AA$31="Menor"),CONCATENATE("R4C",'Mapa final'!$O$31),"")</f>
        <v/>
      </c>
      <c r="T39" s="69" t="str">
        <f>IF(AND('Mapa final'!$Y$32="Baja",'Mapa final'!$AA$32="Menor"),CONCATENATE("R4C",'Mapa final'!$O$32),"")</f>
        <v/>
      </c>
      <c r="U39" s="70" t="str">
        <f>IF(AND('Mapa final'!$Y$33="Baja",'Mapa final'!$AA$33="Menor"),CONCATENATE("R4C",'Mapa final'!$O$33),"")</f>
        <v/>
      </c>
      <c r="V39" s="68" t="str">
        <f>IF(AND('Mapa final'!$Y$28="Baja",'Mapa final'!$AA$28="Moderado"),CONCATENATE("R4C",'Mapa final'!$O$28),"")</f>
        <v/>
      </c>
      <c r="W39" s="69" t="str">
        <f>IF(AND('Mapa final'!$Y$29="Baja",'Mapa final'!$AA$29="Moderado"),CONCATENATE("R4C",'Mapa final'!$O$29),"")</f>
        <v/>
      </c>
      <c r="X39" s="69" t="str">
        <f>IF(AND('Mapa final'!$Y$30="Baja",'Mapa final'!$AA$30="Moderado"),CONCATENATE("R4C",'Mapa final'!$O$30),"")</f>
        <v/>
      </c>
      <c r="Y39" s="69" t="str">
        <f>IF(AND('Mapa final'!$Y$31="Baja",'Mapa final'!$AA$31="Moderado"),CONCATENATE("R4C",'Mapa final'!$O$31),"")</f>
        <v/>
      </c>
      <c r="Z39" s="69" t="str">
        <f>IF(AND('Mapa final'!$Y$32="Baja",'Mapa final'!$AA$32="Moderado"),CONCATENATE("R4C",'Mapa final'!$O$32),"")</f>
        <v/>
      </c>
      <c r="AA39" s="70" t="str">
        <f>IF(AND('Mapa final'!$Y$33="Baja",'Mapa final'!$AA$33="Moderado"),CONCATENATE("R4C",'Mapa final'!$O$33),"")</f>
        <v/>
      </c>
      <c r="AB39" s="52" t="str">
        <f>IF(AND('Mapa final'!$Y$28="Baja",'Mapa final'!$AA$28="Mayor"),CONCATENATE("R4C",'Mapa final'!$O$28),"")</f>
        <v/>
      </c>
      <c r="AC39" s="53" t="str">
        <f>IF(AND('Mapa final'!$Y$29="Baja",'Mapa final'!$AA$29="Mayor"),CONCATENATE("R4C",'Mapa final'!$O$29),"")</f>
        <v/>
      </c>
      <c r="AD39" s="53" t="str">
        <f>IF(AND('Mapa final'!$Y$30="Baja",'Mapa final'!$AA$30="Mayor"),CONCATENATE("R4C",'Mapa final'!$O$30),"")</f>
        <v/>
      </c>
      <c r="AE39" s="53" t="str">
        <f>IF(AND('Mapa final'!$Y$31="Baja",'Mapa final'!$AA$31="Mayor"),CONCATENATE("R4C",'Mapa final'!$O$31),"")</f>
        <v/>
      </c>
      <c r="AF39" s="53" t="str">
        <f>IF(AND('Mapa final'!$Y$32="Baja",'Mapa final'!$AA$32="Mayor"),CONCATENATE("R4C",'Mapa final'!$O$32),"")</f>
        <v/>
      </c>
      <c r="AG39" s="54" t="str">
        <f>IF(AND('Mapa final'!$Y$33="Baja",'Mapa final'!$AA$33="Mayor"),CONCATENATE("R4C",'Mapa final'!$O$33),"")</f>
        <v/>
      </c>
      <c r="AH39" s="55" t="str">
        <f>IF(AND('Mapa final'!$Y$28="Baja",'Mapa final'!$AA$28="Catastrófico"),CONCATENATE("R4C",'Mapa final'!$O$28),"")</f>
        <v/>
      </c>
      <c r="AI39" s="56" t="str">
        <f>IF(AND('Mapa final'!$Y$29="Baja",'Mapa final'!$AA$29="Catastrófico"),CONCATENATE("R4C",'Mapa final'!$O$29),"")</f>
        <v/>
      </c>
      <c r="AJ39" s="56" t="str">
        <f>IF(AND('Mapa final'!$Y$30="Baja",'Mapa final'!$AA$30="Catastrófico"),CONCATENATE("R4C",'Mapa final'!$O$30),"")</f>
        <v/>
      </c>
      <c r="AK39" s="56" t="str">
        <f>IF(AND('Mapa final'!$Y$31="Baja",'Mapa final'!$AA$31="Catastrófico"),CONCATENATE("R4C",'Mapa final'!$O$31),"")</f>
        <v/>
      </c>
      <c r="AL39" s="56" t="str">
        <f>IF(AND('Mapa final'!$Y$32="Baja",'Mapa final'!$AA$32="Catastrófico"),CONCATENATE("R4C",'Mapa final'!$O$32),"")</f>
        <v/>
      </c>
      <c r="AM39" s="57" t="str">
        <f>IF(AND('Mapa final'!$Y$33="Baja",'Mapa final'!$AA$33="Catastrófico"),CONCATENATE("R4C",'Mapa final'!$O$33),"")</f>
        <v/>
      </c>
      <c r="AN39" s="84"/>
      <c r="AO39" s="361"/>
      <c r="AP39" s="362"/>
      <c r="AQ39" s="362"/>
      <c r="AR39" s="362"/>
      <c r="AS39" s="362"/>
      <c r="AT39" s="363"/>
      <c r="AU39" s="84"/>
      <c r="AV39" s="84"/>
      <c r="AW39" s="84"/>
      <c r="AX39" s="84"/>
      <c r="AY39" s="84"/>
      <c r="AZ39" s="84"/>
      <c r="BA39" s="84"/>
      <c r="BB39" s="84"/>
      <c r="BC39" s="84"/>
      <c r="BD39" s="84"/>
      <c r="BE39" s="84"/>
      <c r="BF39" s="84"/>
      <c r="BG39" s="84"/>
      <c r="BH39" s="84"/>
      <c r="BI39" s="84"/>
      <c r="BJ39" s="84"/>
      <c r="BK39" s="84"/>
      <c r="BL39" s="84"/>
      <c r="BM39" s="84"/>
      <c r="BN39" s="84"/>
      <c r="BO39" s="84"/>
      <c r="BP39" s="84"/>
      <c r="BQ39" s="84"/>
      <c r="BR39" s="84"/>
      <c r="BS39" s="84"/>
      <c r="BT39" s="84"/>
      <c r="BU39" s="84"/>
      <c r="BV39" s="84"/>
      <c r="BW39" s="84"/>
      <c r="BX39" s="84"/>
    </row>
    <row r="40" spans="1:80" ht="15" customHeight="1" x14ac:dyDescent="0.25">
      <c r="A40" s="84"/>
      <c r="B40" s="288"/>
      <c r="C40" s="288"/>
      <c r="D40" s="289"/>
      <c r="E40" s="329"/>
      <c r="F40" s="330"/>
      <c r="G40" s="330"/>
      <c r="H40" s="330"/>
      <c r="I40" s="346"/>
      <c r="J40" s="77" t="str">
        <f>IF(AND('Mapa final'!$Y$34="Baja",'Mapa final'!$AA$34="Leve"),CONCATENATE("R5C",'Mapa final'!$O$34),"")</f>
        <v/>
      </c>
      <c r="K40" s="78" t="str">
        <f>IF(AND('Mapa final'!$Y$35="Baja",'Mapa final'!$AA$35="Leve"),CONCATENATE("R5C",'Mapa final'!$O$35),"")</f>
        <v/>
      </c>
      <c r="L40" s="78" t="str">
        <f>IF(AND('Mapa final'!$Y$36="Baja",'Mapa final'!$AA$36="Leve"),CONCATENATE("R5C",'Mapa final'!$O$36),"")</f>
        <v/>
      </c>
      <c r="M40" s="78" t="str">
        <f>IF(AND('Mapa final'!$Y$37="Baja",'Mapa final'!$AA$37="Leve"),CONCATENATE("R5C",'Mapa final'!$O$37),"")</f>
        <v/>
      </c>
      <c r="N40" s="78" t="str">
        <f>IF(AND('Mapa final'!$Y$38="Baja",'Mapa final'!$AA$38="Leve"),CONCATENATE("R5C",'Mapa final'!$O$38),"")</f>
        <v/>
      </c>
      <c r="O40" s="79" t="str">
        <f>IF(AND('Mapa final'!$Y$39="Baja",'Mapa final'!$AA$39="Leve"),CONCATENATE("R5C",'Mapa final'!$O$39),"")</f>
        <v/>
      </c>
      <c r="P40" s="68" t="str">
        <f>IF(AND('Mapa final'!$Y$34="Baja",'Mapa final'!$AA$34="Menor"),CONCATENATE("R5C",'Mapa final'!$O$34),"")</f>
        <v/>
      </c>
      <c r="Q40" s="69" t="str">
        <f>IF(AND('Mapa final'!$Y$35="Baja",'Mapa final'!$AA$35="Menor"),CONCATENATE("R5C",'Mapa final'!$O$35),"")</f>
        <v/>
      </c>
      <c r="R40" s="69" t="str">
        <f>IF(AND('Mapa final'!$Y$36="Baja",'Mapa final'!$AA$36="Menor"),CONCATENATE("R5C",'Mapa final'!$O$36),"")</f>
        <v/>
      </c>
      <c r="S40" s="69" t="str">
        <f>IF(AND('Mapa final'!$Y$37="Baja",'Mapa final'!$AA$37="Menor"),CONCATENATE("R5C",'Mapa final'!$O$37),"")</f>
        <v/>
      </c>
      <c r="T40" s="69" t="str">
        <f>IF(AND('Mapa final'!$Y$38="Baja",'Mapa final'!$AA$38="Menor"),CONCATENATE("R5C",'Mapa final'!$O$38),"")</f>
        <v/>
      </c>
      <c r="U40" s="70" t="str">
        <f>IF(AND('Mapa final'!$Y$39="Baja",'Mapa final'!$AA$39="Menor"),CONCATENATE("R5C",'Mapa final'!$O$39),"")</f>
        <v/>
      </c>
      <c r="V40" s="68" t="str">
        <f>IF(AND('Mapa final'!$Y$34="Baja",'Mapa final'!$AA$34="Moderado"),CONCATENATE("R5C",'Mapa final'!$O$34),"")</f>
        <v/>
      </c>
      <c r="W40" s="69" t="str">
        <f>IF(AND('Mapa final'!$Y$35="Baja",'Mapa final'!$AA$35="Moderado"),CONCATENATE("R5C",'Mapa final'!$O$35),"")</f>
        <v/>
      </c>
      <c r="X40" s="69" t="str">
        <f>IF(AND('Mapa final'!$Y$36="Baja",'Mapa final'!$AA$36="Moderado"),CONCATENATE("R5C",'Mapa final'!$O$36),"")</f>
        <v/>
      </c>
      <c r="Y40" s="69" t="str">
        <f>IF(AND('Mapa final'!$Y$37="Baja",'Mapa final'!$AA$37="Moderado"),CONCATENATE("R5C",'Mapa final'!$O$37),"")</f>
        <v/>
      </c>
      <c r="Z40" s="69" t="str">
        <f>IF(AND('Mapa final'!$Y$38="Baja",'Mapa final'!$AA$38="Moderado"),CONCATENATE("R5C",'Mapa final'!$O$38),"")</f>
        <v/>
      </c>
      <c r="AA40" s="70" t="str">
        <f>IF(AND('Mapa final'!$Y$39="Baja",'Mapa final'!$AA$39="Moderado"),CONCATENATE("R5C",'Mapa final'!$O$39),"")</f>
        <v/>
      </c>
      <c r="AB40" s="52" t="str">
        <f>IF(AND('Mapa final'!$Y$34="Baja",'Mapa final'!$AA$34="Mayor"),CONCATENATE("R5C",'Mapa final'!$O$34),"")</f>
        <v/>
      </c>
      <c r="AC40" s="53" t="str">
        <f>IF(AND('Mapa final'!$Y$35="Baja",'Mapa final'!$AA$35="Mayor"),CONCATENATE("R5C",'Mapa final'!$O$35),"")</f>
        <v/>
      </c>
      <c r="AD40" s="58" t="str">
        <f>IF(AND('Mapa final'!$Y$36="Baja",'Mapa final'!$AA$36="Mayor"),CONCATENATE("R5C",'Mapa final'!$O$36),"")</f>
        <v/>
      </c>
      <c r="AE40" s="58" t="str">
        <f>IF(AND('Mapa final'!$Y$37="Baja",'Mapa final'!$AA$37="Mayor"),CONCATENATE("R5C",'Mapa final'!$O$37),"")</f>
        <v/>
      </c>
      <c r="AF40" s="58" t="str">
        <f>IF(AND('Mapa final'!$Y$38="Baja",'Mapa final'!$AA$38="Mayor"),CONCATENATE("R5C",'Mapa final'!$O$38),"")</f>
        <v/>
      </c>
      <c r="AG40" s="54" t="str">
        <f>IF(AND('Mapa final'!$Y$39="Baja",'Mapa final'!$AA$39="Mayor"),CONCATENATE("R5C",'Mapa final'!$O$39),"")</f>
        <v/>
      </c>
      <c r="AH40" s="55" t="str">
        <f>IF(AND('Mapa final'!$Y$34="Baja",'Mapa final'!$AA$34="Catastrófico"),CONCATENATE("R5C",'Mapa final'!$O$34),"")</f>
        <v/>
      </c>
      <c r="AI40" s="56" t="str">
        <f>IF(AND('Mapa final'!$Y$35="Baja",'Mapa final'!$AA$35="Catastrófico"),CONCATENATE("R5C",'Mapa final'!$O$35),"")</f>
        <v/>
      </c>
      <c r="AJ40" s="56" t="str">
        <f>IF(AND('Mapa final'!$Y$36="Baja",'Mapa final'!$AA$36="Catastrófico"),CONCATENATE("R5C",'Mapa final'!$O$36),"")</f>
        <v/>
      </c>
      <c r="AK40" s="56" t="str">
        <f>IF(AND('Mapa final'!$Y$37="Baja",'Mapa final'!$AA$37="Catastrófico"),CONCATENATE("R5C",'Mapa final'!$O$37),"")</f>
        <v/>
      </c>
      <c r="AL40" s="56" t="str">
        <f>IF(AND('Mapa final'!$Y$38="Baja",'Mapa final'!$AA$38="Catastrófico"),CONCATENATE("R5C",'Mapa final'!$O$38),"")</f>
        <v/>
      </c>
      <c r="AM40" s="57" t="str">
        <f>IF(AND('Mapa final'!$Y$39="Baja",'Mapa final'!$AA$39="Catastrófico"),CONCATENATE("R5C",'Mapa final'!$O$39),"")</f>
        <v/>
      </c>
      <c r="AN40" s="84"/>
      <c r="AO40" s="361"/>
      <c r="AP40" s="362"/>
      <c r="AQ40" s="362"/>
      <c r="AR40" s="362"/>
      <c r="AS40" s="362"/>
      <c r="AT40" s="363"/>
      <c r="AU40" s="84"/>
      <c r="AV40" s="84"/>
      <c r="AW40" s="84"/>
      <c r="AX40" s="84"/>
      <c r="AY40" s="84"/>
      <c r="AZ40" s="84"/>
      <c r="BA40" s="84"/>
      <c r="BB40" s="84"/>
      <c r="BC40" s="84"/>
      <c r="BD40" s="84"/>
      <c r="BE40" s="84"/>
      <c r="BF40" s="84"/>
      <c r="BG40" s="84"/>
      <c r="BH40" s="84"/>
      <c r="BI40" s="84"/>
      <c r="BJ40" s="84"/>
      <c r="BK40" s="84"/>
      <c r="BL40" s="84"/>
      <c r="BM40" s="84"/>
      <c r="BN40" s="84"/>
      <c r="BO40" s="84"/>
      <c r="BP40" s="84"/>
      <c r="BQ40" s="84"/>
      <c r="BR40" s="84"/>
      <c r="BS40" s="84"/>
      <c r="BT40" s="84"/>
      <c r="BU40" s="84"/>
      <c r="BV40" s="84"/>
      <c r="BW40" s="84"/>
      <c r="BX40" s="84"/>
    </row>
    <row r="41" spans="1:80" ht="15" customHeight="1" x14ac:dyDescent="0.25">
      <c r="A41" s="84"/>
      <c r="B41" s="288"/>
      <c r="C41" s="288"/>
      <c r="D41" s="289"/>
      <c r="E41" s="329"/>
      <c r="F41" s="330"/>
      <c r="G41" s="330"/>
      <c r="H41" s="330"/>
      <c r="I41" s="346"/>
      <c r="J41" s="77" t="str">
        <f>IF(AND('Mapa final'!$Y$40="Baja",'Mapa final'!$AA$40="Leve"),CONCATENATE("R6C",'Mapa final'!$O$40),"")</f>
        <v/>
      </c>
      <c r="K41" s="78" t="str">
        <f>IF(AND('Mapa final'!$Y$41="Baja",'Mapa final'!$AA$41="Leve"),CONCATENATE("R6C",'Mapa final'!$O$41),"")</f>
        <v/>
      </c>
      <c r="L41" s="78" t="str">
        <f>IF(AND('Mapa final'!$Y$42="Baja",'Mapa final'!$AA$42="Leve"),CONCATENATE("R6C",'Mapa final'!$O$42),"")</f>
        <v/>
      </c>
      <c r="M41" s="78" t="str">
        <f>IF(AND('Mapa final'!$Y$43="Baja",'Mapa final'!$AA$43="Leve"),CONCATENATE("R6C",'Mapa final'!$O$43),"")</f>
        <v/>
      </c>
      <c r="N41" s="78" t="str">
        <f>IF(AND('Mapa final'!$Y$44="Baja",'Mapa final'!$AA$44="Leve"),CONCATENATE("R6C",'Mapa final'!$O$44),"")</f>
        <v/>
      </c>
      <c r="O41" s="79" t="str">
        <f>IF(AND('Mapa final'!$Y$45="Baja",'Mapa final'!$AA$45="Leve"),CONCATENATE("R6C",'Mapa final'!$O$45),"")</f>
        <v/>
      </c>
      <c r="P41" s="68" t="str">
        <f>IF(AND('Mapa final'!$Y$40="Baja",'Mapa final'!$AA$40="Menor"),CONCATENATE("R6C",'Mapa final'!$O$40),"")</f>
        <v/>
      </c>
      <c r="Q41" s="69" t="str">
        <f>IF(AND('Mapa final'!$Y$41="Baja",'Mapa final'!$AA$41="Menor"),CONCATENATE("R6C",'Mapa final'!$O$41),"")</f>
        <v/>
      </c>
      <c r="R41" s="69" t="str">
        <f>IF(AND('Mapa final'!$Y$42="Baja",'Mapa final'!$AA$42="Menor"),CONCATENATE("R6C",'Mapa final'!$O$42),"")</f>
        <v/>
      </c>
      <c r="S41" s="69" t="str">
        <f>IF(AND('Mapa final'!$Y$43="Baja",'Mapa final'!$AA$43="Menor"),CONCATENATE("R6C",'Mapa final'!$O$43),"")</f>
        <v/>
      </c>
      <c r="T41" s="69" t="str">
        <f>IF(AND('Mapa final'!$Y$44="Baja",'Mapa final'!$AA$44="Menor"),CONCATENATE("R6C",'Mapa final'!$O$44),"")</f>
        <v/>
      </c>
      <c r="U41" s="70" t="str">
        <f>IF(AND('Mapa final'!$Y$45="Baja",'Mapa final'!$AA$45="Menor"),CONCATENATE("R6C",'Mapa final'!$O$45),"")</f>
        <v/>
      </c>
      <c r="V41" s="68" t="str">
        <f>IF(AND('Mapa final'!$Y$40="Baja",'Mapa final'!$AA$40="Moderado"),CONCATENATE("R6C",'Mapa final'!$O$40),"")</f>
        <v/>
      </c>
      <c r="W41" s="69" t="str">
        <f>IF(AND('Mapa final'!$Y$41="Baja",'Mapa final'!$AA$41="Moderado"),CONCATENATE("R6C",'Mapa final'!$O$41),"")</f>
        <v/>
      </c>
      <c r="X41" s="69" t="str">
        <f>IF(AND('Mapa final'!$Y$42="Baja",'Mapa final'!$AA$42="Moderado"),CONCATENATE("R6C",'Mapa final'!$O$42),"")</f>
        <v/>
      </c>
      <c r="Y41" s="69" t="str">
        <f>IF(AND('Mapa final'!$Y$43="Baja",'Mapa final'!$AA$43="Moderado"),CONCATENATE("R6C",'Mapa final'!$O$43),"")</f>
        <v/>
      </c>
      <c r="Z41" s="69" t="str">
        <f>IF(AND('Mapa final'!$Y$44="Baja",'Mapa final'!$AA$44="Moderado"),CONCATENATE("R6C",'Mapa final'!$O$44),"")</f>
        <v/>
      </c>
      <c r="AA41" s="70" t="str">
        <f>IF(AND('Mapa final'!$Y$45="Baja",'Mapa final'!$AA$45="Moderado"),CONCATENATE("R6C",'Mapa final'!$O$45),"")</f>
        <v/>
      </c>
      <c r="AB41" s="52" t="str">
        <f>IF(AND('Mapa final'!$Y$40="Baja",'Mapa final'!$AA$40="Mayor"),CONCATENATE("R6C",'Mapa final'!$O$40),"")</f>
        <v/>
      </c>
      <c r="AC41" s="53" t="str">
        <f>IF(AND('Mapa final'!$Y$41="Baja",'Mapa final'!$AA$41="Mayor"),CONCATENATE("R6C",'Mapa final'!$O$41),"")</f>
        <v/>
      </c>
      <c r="AD41" s="58" t="str">
        <f>IF(AND('Mapa final'!$Y$42="Baja",'Mapa final'!$AA$42="Mayor"),CONCATENATE("R6C",'Mapa final'!$O$42),"")</f>
        <v/>
      </c>
      <c r="AE41" s="58" t="str">
        <f>IF(AND('Mapa final'!$Y$43="Baja",'Mapa final'!$AA$43="Mayor"),CONCATENATE("R6C",'Mapa final'!$O$43),"")</f>
        <v/>
      </c>
      <c r="AF41" s="58" t="str">
        <f>IF(AND('Mapa final'!$Y$44="Baja",'Mapa final'!$AA$44="Mayor"),CONCATENATE("R6C",'Mapa final'!$O$44),"")</f>
        <v/>
      </c>
      <c r="AG41" s="54" t="str">
        <f>IF(AND('Mapa final'!$Y$45="Baja",'Mapa final'!$AA$45="Mayor"),CONCATENATE("R6C",'Mapa final'!$O$45),"")</f>
        <v/>
      </c>
      <c r="AH41" s="55" t="str">
        <f>IF(AND('Mapa final'!$Y$40="Baja",'Mapa final'!$AA$40="Catastrófico"),CONCATENATE("R6C",'Mapa final'!$O$40),"")</f>
        <v/>
      </c>
      <c r="AI41" s="56" t="str">
        <f>IF(AND('Mapa final'!$Y$41="Baja",'Mapa final'!$AA$41="Catastrófico"),CONCATENATE("R6C",'Mapa final'!$O$41),"")</f>
        <v/>
      </c>
      <c r="AJ41" s="56" t="str">
        <f>IF(AND('Mapa final'!$Y$42="Baja",'Mapa final'!$AA$42="Catastrófico"),CONCATENATE("R6C",'Mapa final'!$O$42),"")</f>
        <v/>
      </c>
      <c r="AK41" s="56" t="str">
        <f>IF(AND('Mapa final'!$Y$43="Baja",'Mapa final'!$AA$43="Catastrófico"),CONCATENATE("R6C",'Mapa final'!$O$43),"")</f>
        <v/>
      </c>
      <c r="AL41" s="56" t="str">
        <f>IF(AND('Mapa final'!$Y$44="Baja",'Mapa final'!$AA$44="Catastrófico"),CONCATENATE("R6C",'Mapa final'!$O$44),"")</f>
        <v/>
      </c>
      <c r="AM41" s="57" t="str">
        <f>IF(AND('Mapa final'!$Y$45="Baja",'Mapa final'!$AA$45="Catastrófico"),CONCATENATE("R6C",'Mapa final'!$O$45),"")</f>
        <v/>
      </c>
      <c r="AN41" s="84"/>
      <c r="AO41" s="361"/>
      <c r="AP41" s="362"/>
      <c r="AQ41" s="362"/>
      <c r="AR41" s="362"/>
      <c r="AS41" s="362"/>
      <c r="AT41" s="363"/>
      <c r="AU41" s="84"/>
      <c r="AV41" s="84"/>
      <c r="AW41" s="84"/>
      <c r="AX41" s="84"/>
      <c r="AY41" s="84"/>
      <c r="AZ41" s="84"/>
      <c r="BA41" s="84"/>
      <c r="BB41" s="84"/>
      <c r="BC41" s="84"/>
      <c r="BD41" s="84"/>
      <c r="BE41" s="84"/>
      <c r="BF41" s="84"/>
      <c r="BG41" s="84"/>
      <c r="BH41" s="84"/>
      <c r="BI41" s="84"/>
      <c r="BJ41" s="84"/>
      <c r="BK41" s="84"/>
      <c r="BL41" s="84"/>
      <c r="BM41" s="84"/>
      <c r="BN41" s="84"/>
      <c r="BO41" s="84"/>
      <c r="BP41" s="84"/>
      <c r="BQ41" s="84"/>
      <c r="BR41" s="84"/>
      <c r="BS41" s="84"/>
      <c r="BT41" s="84"/>
      <c r="BU41" s="84"/>
      <c r="BV41" s="84"/>
      <c r="BW41" s="84"/>
      <c r="BX41" s="84"/>
    </row>
    <row r="42" spans="1:80" ht="15" customHeight="1" x14ac:dyDescent="0.25">
      <c r="A42" s="84"/>
      <c r="B42" s="288"/>
      <c r="C42" s="288"/>
      <c r="D42" s="289"/>
      <c r="E42" s="329"/>
      <c r="F42" s="330"/>
      <c r="G42" s="330"/>
      <c r="H42" s="330"/>
      <c r="I42" s="346"/>
      <c r="J42" s="77" t="str">
        <f>IF(AND('Mapa final'!$Y$46="Baja",'Mapa final'!$AA$46="Leve"),CONCATENATE("R7C",'Mapa final'!$O$46),"")</f>
        <v/>
      </c>
      <c r="K42" s="78" t="str">
        <f>IF(AND('Mapa final'!$Y$47="Baja",'Mapa final'!$AA$47="Leve"),CONCATENATE("R7C",'Mapa final'!$O$47),"")</f>
        <v/>
      </c>
      <c r="L42" s="78" t="str">
        <f>IF(AND('Mapa final'!$Y$48="Baja",'Mapa final'!$AA$48="Leve"),CONCATENATE("R7C",'Mapa final'!$O$48),"")</f>
        <v/>
      </c>
      <c r="M42" s="78" t="str">
        <f>IF(AND('Mapa final'!$Y$49="Baja",'Mapa final'!$AA$49="Leve"),CONCATENATE("R7C",'Mapa final'!$O$49),"")</f>
        <v/>
      </c>
      <c r="N42" s="78" t="str">
        <f>IF(AND('Mapa final'!$Y$50="Baja",'Mapa final'!$AA$50="Leve"),CONCATENATE("R7C",'Mapa final'!$O$50),"")</f>
        <v/>
      </c>
      <c r="O42" s="79" t="str">
        <f>IF(AND('Mapa final'!$Y$51="Baja",'Mapa final'!$AA$51="Leve"),CONCATENATE("R7C",'Mapa final'!$O$51),"")</f>
        <v/>
      </c>
      <c r="P42" s="68" t="str">
        <f>IF(AND('Mapa final'!$Y$46="Baja",'Mapa final'!$AA$46="Menor"),CONCATENATE("R7C",'Mapa final'!$O$46),"")</f>
        <v/>
      </c>
      <c r="Q42" s="69" t="str">
        <f>IF(AND('Mapa final'!$Y$47="Baja",'Mapa final'!$AA$47="Menor"),CONCATENATE("R7C",'Mapa final'!$O$47),"")</f>
        <v/>
      </c>
      <c r="R42" s="69" t="str">
        <f>IF(AND('Mapa final'!$Y$48="Baja",'Mapa final'!$AA$48="Menor"),CONCATENATE("R7C",'Mapa final'!$O$48),"")</f>
        <v/>
      </c>
      <c r="S42" s="69" t="str">
        <f>IF(AND('Mapa final'!$Y$49="Baja",'Mapa final'!$AA$49="Menor"),CONCATENATE("R7C",'Mapa final'!$O$49),"")</f>
        <v/>
      </c>
      <c r="T42" s="69" t="str">
        <f>IF(AND('Mapa final'!$Y$50="Baja",'Mapa final'!$AA$50="Menor"),CONCATENATE("R7C",'Mapa final'!$O$50),"")</f>
        <v/>
      </c>
      <c r="U42" s="70" t="str">
        <f>IF(AND('Mapa final'!$Y$51="Baja",'Mapa final'!$AA$51="Menor"),CONCATENATE("R7C",'Mapa final'!$O$51),"")</f>
        <v/>
      </c>
      <c r="V42" s="68" t="str">
        <f>IF(AND('Mapa final'!$Y$46="Baja",'Mapa final'!$AA$46="Moderado"),CONCATENATE("R7C",'Mapa final'!$O$46),"")</f>
        <v/>
      </c>
      <c r="W42" s="69" t="str">
        <f>IF(AND('Mapa final'!$Y$47="Baja",'Mapa final'!$AA$47="Moderado"),CONCATENATE("R7C",'Mapa final'!$O$47),"")</f>
        <v/>
      </c>
      <c r="X42" s="69" t="str">
        <f>IF(AND('Mapa final'!$Y$48="Baja",'Mapa final'!$AA$48="Moderado"),CONCATENATE("R7C",'Mapa final'!$O$48),"")</f>
        <v/>
      </c>
      <c r="Y42" s="69" t="str">
        <f>IF(AND('Mapa final'!$Y$49="Baja",'Mapa final'!$AA$49="Moderado"),CONCATENATE("R7C",'Mapa final'!$O$49),"")</f>
        <v/>
      </c>
      <c r="Z42" s="69" t="str">
        <f>IF(AND('Mapa final'!$Y$50="Baja",'Mapa final'!$AA$50="Moderado"),CONCATENATE("R7C",'Mapa final'!$O$50),"")</f>
        <v/>
      </c>
      <c r="AA42" s="70" t="str">
        <f>IF(AND('Mapa final'!$Y$51="Baja",'Mapa final'!$AA$51="Moderado"),CONCATENATE("R7C",'Mapa final'!$O$51),"")</f>
        <v/>
      </c>
      <c r="AB42" s="52" t="str">
        <f>IF(AND('Mapa final'!$Y$46="Baja",'Mapa final'!$AA$46="Mayor"),CONCATENATE("R7C",'Mapa final'!$O$46),"")</f>
        <v/>
      </c>
      <c r="AC42" s="53" t="str">
        <f>IF(AND('Mapa final'!$Y$47="Baja",'Mapa final'!$AA$47="Mayor"),CONCATENATE("R7C",'Mapa final'!$O$47),"")</f>
        <v/>
      </c>
      <c r="AD42" s="58" t="str">
        <f>IF(AND('Mapa final'!$Y$48="Baja",'Mapa final'!$AA$48="Mayor"),CONCATENATE("R7C",'Mapa final'!$O$48),"")</f>
        <v/>
      </c>
      <c r="AE42" s="58" t="str">
        <f>IF(AND('Mapa final'!$Y$49="Baja",'Mapa final'!$AA$49="Mayor"),CONCATENATE("R7C",'Mapa final'!$O$49),"")</f>
        <v/>
      </c>
      <c r="AF42" s="58" t="str">
        <f>IF(AND('Mapa final'!$Y$50="Baja",'Mapa final'!$AA$50="Mayor"),CONCATENATE("R7C",'Mapa final'!$O$50),"")</f>
        <v/>
      </c>
      <c r="AG42" s="54" t="str">
        <f>IF(AND('Mapa final'!$Y$51="Baja",'Mapa final'!$AA$51="Mayor"),CONCATENATE("R7C",'Mapa final'!$O$51),"")</f>
        <v/>
      </c>
      <c r="AH42" s="55" t="str">
        <f>IF(AND('Mapa final'!$Y$46="Baja",'Mapa final'!$AA$46="Catastrófico"),CONCATENATE("R7C",'Mapa final'!$O$46),"")</f>
        <v/>
      </c>
      <c r="AI42" s="56" t="str">
        <f>IF(AND('Mapa final'!$Y$47="Baja",'Mapa final'!$AA$47="Catastrófico"),CONCATENATE("R7C",'Mapa final'!$O$47),"")</f>
        <v/>
      </c>
      <c r="AJ42" s="56" t="str">
        <f>IF(AND('Mapa final'!$Y$48="Baja",'Mapa final'!$AA$48="Catastrófico"),CONCATENATE("R7C",'Mapa final'!$O$48),"")</f>
        <v/>
      </c>
      <c r="AK42" s="56" t="str">
        <f>IF(AND('Mapa final'!$Y$49="Baja",'Mapa final'!$AA$49="Catastrófico"),CONCATENATE("R7C",'Mapa final'!$O$49),"")</f>
        <v/>
      </c>
      <c r="AL42" s="56" t="str">
        <f>IF(AND('Mapa final'!$Y$50="Baja",'Mapa final'!$AA$50="Catastrófico"),CONCATENATE("R7C",'Mapa final'!$O$50),"")</f>
        <v/>
      </c>
      <c r="AM42" s="57" t="str">
        <f>IF(AND('Mapa final'!$Y$51="Baja",'Mapa final'!$AA$51="Catastrófico"),CONCATENATE("R7C",'Mapa final'!$O$51),"")</f>
        <v/>
      </c>
      <c r="AN42" s="84"/>
      <c r="AO42" s="361"/>
      <c r="AP42" s="362"/>
      <c r="AQ42" s="362"/>
      <c r="AR42" s="362"/>
      <c r="AS42" s="362"/>
      <c r="AT42" s="363"/>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row>
    <row r="43" spans="1:80" ht="15" customHeight="1" x14ac:dyDescent="0.25">
      <c r="A43" s="84"/>
      <c r="B43" s="288"/>
      <c r="C43" s="288"/>
      <c r="D43" s="289"/>
      <c r="E43" s="329"/>
      <c r="F43" s="330"/>
      <c r="G43" s="330"/>
      <c r="H43" s="330"/>
      <c r="I43" s="346"/>
      <c r="J43" s="77" t="str">
        <f>IF(AND('Mapa final'!$Y$52="Baja",'Mapa final'!$AA$52="Leve"),CONCATENATE("R8C",'Mapa final'!$O$52),"")</f>
        <v/>
      </c>
      <c r="K43" s="78" t="str">
        <f>IF(AND('Mapa final'!$Y$53="Baja",'Mapa final'!$AA$53="Leve"),CONCATENATE("R8C",'Mapa final'!$O$53),"")</f>
        <v/>
      </c>
      <c r="L43" s="78" t="str">
        <f>IF(AND('Mapa final'!$Y$54="Baja",'Mapa final'!$AA$54="Leve"),CONCATENATE("R8C",'Mapa final'!$O$54),"")</f>
        <v/>
      </c>
      <c r="M43" s="78" t="str">
        <f>IF(AND('Mapa final'!$Y$55="Baja",'Mapa final'!$AA$55="Leve"),CONCATENATE("R8C",'Mapa final'!$O$55),"")</f>
        <v/>
      </c>
      <c r="N43" s="78" t="str">
        <f>IF(AND('Mapa final'!$Y$56="Baja",'Mapa final'!$AA$56="Leve"),CONCATENATE("R8C",'Mapa final'!$O$56),"")</f>
        <v/>
      </c>
      <c r="O43" s="79" t="str">
        <f>IF(AND('Mapa final'!$Y$57="Baja",'Mapa final'!$AA$57="Leve"),CONCATENATE("R8C",'Mapa final'!$O$57),"")</f>
        <v/>
      </c>
      <c r="P43" s="68" t="str">
        <f>IF(AND('Mapa final'!$Y$52="Baja",'Mapa final'!$AA$52="Menor"),CONCATENATE("R8C",'Mapa final'!$O$52),"")</f>
        <v/>
      </c>
      <c r="Q43" s="69" t="str">
        <f>IF(AND('Mapa final'!$Y$53="Baja",'Mapa final'!$AA$53="Menor"),CONCATENATE("R8C",'Mapa final'!$O$53),"")</f>
        <v/>
      </c>
      <c r="R43" s="69" t="str">
        <f>IF(AND('Mapa final'!$Y$54="Baja",'Mapa final'!$AA$54="Menor"),CONCATENATE("R8C",'Mapa final'!$O$54),"")</f>
        <v/>
      </c>
      <c r="S43" s="69" t="str">
        <f>IF(AND('Mapa final'!$Y$55="Baja",'Mapa final'!$AA$55="Menor"),CONCATENATE("R8C",'Mapa final'!$O$55),"")</f>
        <v/>
      </c>
      <c r="T43" s="69" t="str">
        <f>IF(AND('Mapa final'!$Y$56="Baja",'Mapa final'!$AA$56="Menor"),CONCATENATE("R8C",'Mapa final'!$O$56),"")</f>
        <v/>
      </c>
      <c r="U43" s="70" t="str">
        <f>IF(AND('Mapa final'!$Y$57="Baja",'Mapa final'!$AA$57="Menor"),CONCATENATE("R8C",'Mapa final'!$O$57),"")</f>
        <v/>
      </c>
      <c r="V43" s="68" t="str">
        <f>IF(AND('Mapa final'!$Y$52="Baja",'Mapa final'!$AA$52="Moderado"),CONCATENATE("R8C",'Mapa final'!$O$52),"")</f>
        <v/>
      </c>
      <c r="W43" s="69" t="str">
        <f>IF(AND('Mapa final'!$Y$53="Baja",'Mapa final'!$AA$53="Moderado"),CONCATENATE("R8C",'Mapa final'!$O$53),"")</f>
        <v/>
      </c>
      <c r="X43" s="69" t="str">
        <f>IF(AND('Mapa final'!$Y$54="Baja",'Mapa final'!$AA$54="Moderado"),CONCATENATE("R8C",'Mapa final'!$O$54),"")</f>
        <v/>
      </c>
      <c r="Y43" s="69" t="str">
        <f>IF(AND('Mapa final'!$Y$55="Baja",'Mapa final'!$AA$55="Moderado"),CONCATENATE("R8C",'Mapa final'!$O$55),"")</f>
        <v/>
      </c>
      <c r="Z43" s="69" t="str">
        <f>IF(AND('Mapa final'!$Y$56="Baja",'Mapa final'!$AA$56="Moderado"),CONCATENATE("R8C",'Mapa final'!$O$56),"")</f>
        <v/>
      </c>
      <c r="AA43" s="70" t="str">
        <f>IF(AND('Mapa final'!$Y$57="Baja",'Mapa final'!$AA$57="Moderado"),CONCATENATE("R8C",'Mapa final'!$O$57),"")</f>
        <v/>
      </c>
      <c r="AB43" s="52" t="str">
        <f>IF(AND('Mapa final'!$Y$52="Baja",'Mapa final'!$AA$52="Mayor"),CONCATENATE("R8C",'Mapa final'!$O$52),"")</f>
        <v/>
      </c>
      <c r="AC43" s="53" t="str">
        <f>IF(AND('Mapa final'!$Y$53="Baja",'Mapa final'!$AA$53="Mayor"),CONCATENATE("R8C",'Mapa final'!$O$53),"")</f>
        <v/>
      </c>
      <c r="AD43" s="58" t="str">
        <f>IF(AND('Mapa final'!$Y$54="Baja",'Mapa final'!$AA$54="Mayor"),CONCATENATE("R8C",'Mapa final'!$O$54),"")</f>
        <v/>
      </c>
      <c r="AE43" s="58" t="str">
        <f>IF(AND('Mapa final'!$Y$55="Baja",'Mapa final'!$AA$55="Mayor"),CONCATENATE("R8C",'Mapa final'!$O$55),"")</f>
        <v/>
      </c>
      <c r="AF43" s="58" t="str">
        <f>IF(AND('Mapa final'!$Y$56="Baja",'Mapa final'!$AA$56="Mayor"),CONCATENATE("R8C",'Mapa final'!$O$56),"")</f>
        <v/>
      </c>
      <c r="AG43" s="54" t="str">
        <f>IF(AND('Mapa final'!$Y$57="Baja",'Mapa final'!$AA$57="Mayor"),CONCATENATE("R8C",'Mapa final'!$O$57),"")</f>
        <v/>
      </c>
      <c r="AH43" s="55" t="str">
        <f>IF(AND('Mapa final'!$Y$52="Baja",'Mapa final'!$AA$52="Catastrófico"),CONCATENATE("R8C",'Mapa final'!$O$52),"")</f>
        <v/>
      </c>
      <c r="AI43" s="56" t="str">
        <f>IF(AND('Mapa final'!$Y$53="Baja",'Mapa final'!$AA$53="Catastrófico"),CONCATENATE("R8C",'Mapa final'!$O$53),"")</f>
        <v/>
      </c>
      <c r="AJ43" s="56" t="str">
        <f>IF(AND('Mapa final'!$Y$54="Baja",'Mapa final'!$AA$54="Catastrófico"),CONCATENATE("R8C",'Mapa final'!$O$54),"")</f>
        <v/>
      </c>
      <c r="AK43" s="56" t="str">
        <f>IF(AND('Mapa final'!$Y$55="Baja",'Mapa final'!$AA$55="Catastrófico"),CONCATENATE("R8C",'Mapa final'!$O$55),"")</f>
        <v/>
      </c>
      <c r="AL43" s="56" t="str">
        <f>IF(AND('Mapa final'!$Y$56="Baja",'Mapa final'!$AA$56="Catastrófico"),CONCATENATE("R8C",'Mapa final'!$O$56),"")</f>
        <v/>
      </c>
      <c r="AM43" s="57" t="str">
        <f>IF(AND('Mapa final'!$Y$57="Baja",'Mapa final'!$AA$57="Catastrófico"),CONCATENATE("R8C",'Mapa final'!$O$57),"")</f>
        <v/>
      </c>
      <c r="AN43" s="84"/>
      <c r="AO43" s="361"/>
      <c r="AP43" s="362"/>
      <c r="AQ43" s="362"/>
      <c r="AR43" s="362"/>
      <c r="AS43" s="362"/>
      <c r="AT43" s="363"/>
      <c r="AU43" s="84"/>
      <c r="AV43" s="84"/>
      <c r="AW43" s="84"/>
      <c r="AX43" s="84"/>
      <c r="AY43" s="84"/>
      <c r="AZ43" s="84"/>
      <c r="BA43" s="84"/>
      <c r="BB43" s="84"/>
      <c r="BC43" s="84"/>
      <c r="BD43" s="84"/>
      <c r="BE43" s="84"/>
      <c r="BF43" s="84"/>
      <c r="BG43" s="84"/>
      <c r="BH43" s="84"/>
      <c r="BI43" s="84"/>
      <c r="BJ43" s="84"/>
      <c r="BK43" s="84"/>
      <c r="BL43" s="84"/>
      <c r="BM43" s="84"/>
      <c r="BN43" s="84"/>
      <c r="BO43" s="84"/>
      <c r="BP43" s="84"/>
      <c r="BQ43" s="84"/>
      <c r="BR43" s="84"/>
      <c r="BS43" s="84"/>
      <c r="BT43" s="84"/>
      <c r="BU43" s="84"/>
      <c r="BV43" s="84"/>
      <c r="BW43" s="84"/>
      <c r="BX43" s="84"/>
    </row>
    <row r="44" spans="1:80" ht="15" customHeight="1" x14ac:dyDescent="0.25">
      <c r="A44" s="84"/>
      <c r="B44" s="288"/>
      <c r="C44" s="288"/>
      <c r="D44" s="289"/>
      <c r="E44" s="329"/>
      <c r="F44" s="330"/>
      <c r="G44" s="330"/>
      <c r="H44" s="330"/>
      <c r="I44" s="346"/>
      <c r="J44" s="77" t="str">
        <f>IF(AND('Mapa final'!$Y$58="Baja",'Mapa final'!$AA$58="Leve"),CONCATENATE("R9C",'Mapa final'!$O$58),"")</f>
        <v/>
      </c>
      <c r="K44" s="78" t="str">
        <f>IF(AND('Mapa final'!$Y$59="Baja",'Mapa final'!$AA$59="Leve"),CONCATENATE("R9C",'Mapa final'!$O$59),"")</f>
        <v/>
      </c>
      <c r="L44" s="78" t="str">
        <f>IF(AND('Mapa final'!$Y$60="Baja",'Mapa final'!$AA$60="Leve"),CONCATENATE("R9C",'Mapa final'!$O$60),"")</f>
        <v/>
      </c>
      <c r="M44" s="78" t="str">
        <f>IF(AND('Mapa final'!$Y$61="Baja",'Mapa final'!$AA$61="Leve"),CONCATENATE("R9C",'Mapa final'!$O$61),"")</f>
        <v/>
      </c>
      <c r="N44" s="78" t="str">
        <f>IF(AND('Mapa final'!$Y$62="Baja",'Mapa final'!$AA$62="Leve"),CONCATENATE("R9C",'Mapa final'!$O$62),"")</f>
        <v/>
      </c>
      <c r="O44" s="79" t="str">
        <f>IF(AND('Mapa final'!$Y$63="Baja",'Mapa final'!$AA$63="Leve"),CONCATENATE("R9C",'Mapa final'!$O$63),"")</f>
        <v/>
      </c>
      <c r="P44" s="68" t="str">
        <f>IF(AND('Mapa final'!$Y$58="Baja",'Mapa final'!$AA$58="Menor"),CONCATENATE("R9C",'Mapa final'!$O$58),"")</f>
        <v/>
      </c>
      <c r="Q44" s="69" t="str">
        <f>IF(AND('Mapa final'!$Y$59="Baja",'Mapa final'!$AA$59="Menor"),CONCATENATE("R9C",'Mapa final'!$O$59),"")</f>
        <v/>
      </c>
      <c r="R44" s="69" t="str">
        <f>IF(AND('Mapa final'!$Y$60="Baja",'Mapa final'!$AA$60="Menor"),CONCATENATE("R9C",'Mapa final'!$O$60),"")</f>
        <v/>
      </c>
      <c r="S44" s="69" t="str">
        <f>IF(AND('Mapa final'!$Y$61="Baja",'Mapa final'!$AA$61="Menor"),CONCATENATE("R9C",'Mapa final'!$O$61),"")</f>
        <v/>
      </c>
      <c r="T44" s="69" t="str">
        <f>IF(AND('Mapa final'!$Y$62="Baja",'Mapa final'!$AA$62="Menor"),CONCATENATE("R9C",'Mapa final'!$O$62),"")</f>
        <v/>
      </c>
      <c r="U44" s="70" t="str">
        <f>IF(AND('Mapa final'!$Y$63="Baja",'Mapa final'!$AA$63="Menor"),CONCATENATE("R9C",'Mapa final'!$O$63),"")</f>
        <v/>
      </c>
      <c r="V44" s="68" t="str">
        <f>IF(AND('Mapa final'!$Y$58="Baja",'Mapa final'!$AA$58="Moderado"),CONCATENATE("R9C",'Mapa final'!$O$58),"")</f>
        <v/>
      </c>
      <c r="W44" s="69" t="str">
        <f>IF(AND('Mapa final'!$Y$59="Baja",'Mapa final'!$AA$59="Moderado"),CONCATENATE("R9C",'Mapa final'!$O$59),"")</f>
        <v/>
      </c>
      <c r="X44" s="69" t="str">
        <f>IF(AND('Mapa final'!$Y$60="Baja",'Mapa final'!$AA$60="Moderado"),CONCATENATE("R9C",'Mapa final'!$O$60),"")</f>
        <v/>
      </c>
      <c r="Y44" s="69" t="str">
        <f>IF(AND('Mapa final'!$Y$61="Baja",'Mapa final'!$AA$61="Moderado"),CONCATENATE("R9C",'Mapa final'!$O$61),"")</f>
        <v/>
      </c>
      <c r="Z44" s="69" t="str">
        <f>IF(AND('Mapa final'!$Y$62="Baja",'Mapa final'!$AA$62="Moderado"),CONCATENATE("R9C",'Mapa final'!$O$62),"")</f>
        <v/>
      </c>
      <c r="AA44" s="70" t="str">
        <f>IF(AND('Mapa final'!$Y$63="Baja",'Mapa final'!$AA$63="Moderado"),CONCATENATE("R9C",'Mapa final'!$O$63),"")</f>
        <v/>
      </c>
      <c r="AB44" s="52" t="str">
        <f>IF(AND('Mapa final'!$Y$58="Baja",'Mapa final'!$AA$58="Mayor"),CONCATENATE("R9C",'Mapa final'!$O$58),"")</f>
        <v/>
      </c>
      <c r="AC44" s="53" t="str">
        <f>IF(AND('Mapa final'!$Y$59="Baja",'Mapa final'!$AA$59="Mayor"),CONCATENATE("R9C",'Mapa final'!$O$59),"")</f>
        <v/>
      </c>
      <c r="AD44" s="58" t="str">
        <f>IF(AND('Mapa final'!$Y$60="Baja",'Mapa final'!$AA$60="Mayor"),CONCATENATE("R9C",'Mapa final'!$O$60),"")</f>
        <v/>
      </c>
      <c r="AE44" s="58" t="str">
        <f>IF(AND('Mapa final'!$Y$61="Baja",'Mapa final'!$AA$61="Mayor"),CONCATENATE("R9C",'Mapa final'!$O$61),"")</f>
        <v/>
      </c>
      <c r="AF44" s="58" t="str">
        <f>IF(AND('Mapa final'!$Y$62="Baja",'Mapa final'!$AA$62="Mayor"),CONCATENATE("R9C",'Mapa final'!$O$62),"")</f>
        <v/>
      </c>
      <c r="AG44" s="54" t="str">
        <f>IF(AND('Mapa final'!$Y$63="Baja",'Mapa final'!$AA$63="Mayor"),CONCATENATE("R9C",'Mapa final'!$O$63),"")</f>
        <v/>
      </c>
      <c r="AH44" s="55" t="str">
        <f>IF(AND('Mapa final'!$Y$58="Baja",'Mapa final'!$AA$58="Catastrófico"),CONCATENATE("R9C",'Mapa final'!$O$58),"")</f>
        <v/>
      </c>
      <c r="AI44" s="56" t="str">
        <f>IF(AND('Mapa final'!$Y$59="Baja",'Mapa final'!$AA$59="Catastrófico"),CONCATENATE("R9C",'Mapa final'!$O$59),"")</f>
        <v/>
      </c>
      <c r="AJ44" s="56" t="str">
        <f>IF(AND('Mapa final'!$Y$60="Baja",'Mapa final'!$AA$60="Catastrófico"),CONCATENATE("R9C",'Mapa final'!$O$60),"")</f>
        <v/>
      </c>
      <c r="AK44" s="56" t="str">
        <f>IF(AND('Mapa final'!$Y$61="Baja",'Mapa final'!$AA$61="Catastrófico"),CONCATENATE("R9C",'Mapa final'!$O$61),"")</f>
        <v/>
      </c>
      <c r="AL44" s="56" t="str">
        <f>IF(AND('Mapa final'!$Y$62="Baja",'Mapa final'!$AA$62="Catastrófico"),CONCATENATE("R9C",'Mapa final'!$O$62),"")</f>
        <v/>
      </c>
      <c r="AM44" s="57" t="str">
        <f>IF(AND('Mapa final'!$Y$63="Baja",'Mapa final'!$AA$63="Catastrófico"),CONCATENATE("R9C",'Mapa final'!$O$63),"")</f>
        <v/>
      </c>
      <c r="AN44" s="84"/>
      <c r="AO44" s="361"/>
      <c r="AP44" s="362"/>
      <c r="AQ44" s="362"/>
      <c r="AR44" s="362"/>
      <c r="AS44" s="362"/>
      <c r="AT44" s="363"/>
      <c r="AU44" s="84"/>
      <c r="AV44" s="84"/>
      <c r="AW44" s="84"/>
      <c r="AX44" s="84"/>
      <c r="AY44" s="84"/>
      <c r="AZ44" s="84"/>
      <c r="BA44" s="84"/>
      <c r="BB44" s="84"/>
      <c r="BC44" s="84"/>
      <c r="BD44" s="84"/>
      <c r="BE44" s="84"/>
      <c r="BF44" s="84"/>
      <c r="BG44" s="84"/>
      <c r="BH44" s="84"/>
      <c r="BI44" s="84"/>
      <c r="BJ44" s="84"/>
      <c r="BK44" s="84"/>
      <c r="BL44" s="84"/>
      <c r="BM44" s="84"/>
      <c r="BN44" s="84"/>
      <c r="BO44" s="84"/>
      <c r="BP44" s="84"/>
      <c r="BQ44" s="84"/>
      <c r="BR44" s="84"/>
      <c r="BS44" s="84"/>
      <c r="BT44" s="84"/>
      <c r="BU44" s="84"/>
      <c r="BV44" s="84"/>
      <c r="BW44" s="84"/>
      <c r="BX44" s="84"/>
    </row>
    <row r="45" spans="1:80" ht="15.75" customHeight="1" thickBot="1" x14ac:dyDescent="0.3">
      <c r="A45" s="84"/>
      <c r="B45" s="288"/>
      <c r="C45" s="288"/>
      <c r="D45" s="289"/>
      <c r="E45" s="332"/>
      <c r="F45" s="333"/>
      <c r="G45" s="333"/>
      <c r="H45" s="333"/>
      <c r="I45" s="333"/>
      <c r="J45" s="80" t="str">
        <f>IF(AND('Mapa final'!$Y$64="Baja",'Mapa final'!$AA$64="Leve"),CONCATENATE("R10C",'Mapa final'!$O$64),"")</f>
        <v/>
      </c>
      <c r="K45" s="81" t="str">
        <f>IF(AND('Mapa final'!$Y$65="Baja",'Mapa final'!$AA$65="Leve"),CONCATENATE("R10C",'Mapa final'!$O$65),"")</f>
        <v/>
      </c>
      <c r="L45" s="81" t="str">
        <f>IF(AND('Mapa final'!$Y$66="Baja",'Mapa final'!$AA$66="Leve"),CONCATENATE("R10C",'Mapa final'!$O$66),"")</f>
        <v/>
      </c>
      <c r="M45" s="81" t="str">
        <f>IF(AND('Mapa final'!$Y$67="Baja",'Mapa final'!$AA$67="Leve"),CONCATENATE("R10C",'Mapa final'!$O$67),"")</f>
        <v/>
      </c>
      <c r="N45" s="81" t="str">
        <f>IF(AND('Mapa final'!$Y$68="Baja",'Mapa final'!$AA$68="Leve"),CONCATENATE("R10C",'Mapa final'!$O$68),"")</f>
        <v/>
      </c>
      <c r="O45" s="82" t="str">
        <f>IF(AND('Mapa final'!$Y$69="Baja",'Mapa final'!$AA$69="Leve"),CONCATENATE("R10C",'Mapa final'!$O$69),"")</f>
        <v/>
      </c>
      <c r="P45" s="68" t="str">
        <f>IF(AND('Mapa final'!$Y$64="Baja",'Mapa final'!$AA$64="Menor"),CONCATENATE("R10C",'Mapa final'!$O$64),"")</f>
        <v/>
      </c>
      <c r="Q45" s="69" t="str">
        <f>IF(AND('Mapa final'!$Y$65="Baja",'Mapa final'!$AA$65="Menor"),CONCATENATE("R10C",'Mapa final'!$O$65),"")</f>
        <v/>
      </c>
      <c r="R45" s="69" t="str">
        <f>IF(AND('Mapa final'!$Y$66="Baja",'Mapa final'!$AA$66="Menor"),CONCATENATE("R10C",'Mapa final'!$O$66),"")</f>
        <v/>
      </c>
      <c r="S45" s="69" t="str">
        <f>IF(AND('Mapa final'!$Y$67="Baja",'Mapa final'!$AA$67="Menor"),CONCATENATE("R10C",'Mapa final'!$O$67),"")</f>
        <v/>
      </c>
      <c r="T45" s="69" t="str">
        <f>IF(AND('Mapa final'!$Y$68="Baja",'Mapa final'!$AA$68="Menor"),CONCATENATE("R10C",'Mapa final'!$O$68),"")</f>
        <v/>
      </c>
      <c r="U45" s="70" t="str">
        <f>IF(AND('Mapa final'!$Y$69="Baja",'Mapa final'!$AA$69="Menor"),CONCATENATE("R10C",'Mapa final'!$O$69),"")</f>
        <v/>
      </c>
      <c r="V45" s="71" t="str">
        <f>IF(AND('Mapa final'!$Y$64="Baja",'Mapa final'!$AA$64="Moderado"),CONCATENATE("R10C",'Mapa final'!$O$64),"")</f>
        <v/>
      </c>
      <c r="W45" s="72" t="str">
        <f>IF(AND('Mapa final'!$Y$65="Baja",'Mapa final'!$AA$65="Moderado"),CONCATENATE("R10C",'Mapa final'!$O$65),"")</f>
        <v/>
      </c>
      <c r="X45" s="72" t="str">
        <f>IF(AND('Mapa final'!$Y$66="Baja",'Mapa final'!$AA$66="Moderado"),CONCATENATE("R10C",'Mapa final'!$O$66),"")</f>
        <v/>
      </c>
      <c r="Y45" s="72" t="str">
        <f>IF(AND('Mapa final'!$Y$67="Baja",'Mapa final'!$AA$67="Moderado"),CONCATENATE("R10C",'Mapa final'!$O$67),"")</f>
        <v/>
      </c>
      <c r="Z45" s="72" t="str">
        <f>IF(AND('Mapa final'!$Y$68="Baja",'Mapa final'!$AA$68="Moderado"),CONCATENATE("R10C",'Mapa final'!$O$68),"")</f>
        <v/>
      </c>
      <c r="AA45" s="73" t="str">
        <f>IF(AND('Mapa final'!$Y$69="Baja",'Mapa final'!$AA$69="Moderado"),CONCATENATE("R10C",'Mapa final'!$O$69),"")</f>
        <v/>
      </c>
      <c r="AB45" s="59" t="str">
        <f>IF(AND('Mapa final'!$Y$64="Baja",'Mapa final'!$AA$64="Mayor"),CONCATENATE("R10C",'Mapa final'!$O$64),"")</f>
        <v/>
      </c>
      <c r="AC45" s="60" t="str">
        <f>IF(AND('Mapa final'!$Y$65="Baja",'Mapa final'!$AA$65="Mayor"),CONCATENATE("R10C",'Mapa final'!$O$65),"")</f>
        <v/>
      </c>
      <c r="AD45" s="60" t="str">
        <f>IF(AND('Mapa final'!$Y$66="Baja",'Mapa final'!$AA$66="Mayor"),CONCATENATE("R10C",'Mapa final'!$O$66),"")</f>
        <v/>
      </c>
      <c r="AE45" s="60" t="str">
        <f>IF(AND('Mapa final'!$Y$67="Baja",'Mapa final'!$AA$67="Mayor"),CONCATENATE("R10C",'Mapa final'!$O$67),"")</f>
        <v/>
      </c>
      <c r="AF45" s="60" t="str">
        <f>IF(AND('Mapa final'!$Y$68="Baja",'Mapa final'!$AA$68="Mayor"),CONCATENATE("R10C",'Mapa final'!$O$68),"")</f>
        <v/>
      </c>
      <c r="AG45" s="61" t="str">
        <f>IF(AND('Mapa final'!$Y$69="Baja",'Mapa final'!$AA$69="Mayor"),CONCATENATE("R10C",'Mapa final'!$O$69),"")</f>
        <v/>
      </c>
      <c r="AH45" s="62" t="str">
        <f>IF(AND('Mapa final'!$Y$64="Baja",'Mapa final'!$AA$64="Catastrófico"),CONCATENATE("R10C",'Mapa final'!$O$64),"")</f>
        <v/>
      </c>
      <c r="AI45" s="63" t="str">
        <f>IF(AND('Mapa final'!$Y$65="Baja",'Mapa final'!$AA$65="Catastrófico"),CONCATENATE("R10C",'Mapa final'!$O$65),"")</f>
        <v/>
      </c>
      <c r="AJ45" s="63" t="str">
        <f>IF(AND('Mapa final'!$Y$66="Baja",'Mapa final'!$AA$66="Catastrófico"),CONCATENATE("R10C",'Mapa final'!$O$66),"")</f>
        <v/>
      </c>
      <c r="AK45" s="63" t="str">
        <f>IF(AND('Mapa final'!$Y$67="Baja",'Mapa final'!$AA$67="Catastrófico"),CONCATENATE("R10C",'Mapa final'!$O$67),"")</f>
        <v/>
      </c>
      <c r="AL45" s="63" t="str">
        <f>IF(AND('Mapa final'!$Y$68="Baja",'Mapa final'!$AA$68="Catastrófico"),CONCATENATE("R10C",'Mapa final'!$O$68),"")</f>
        <v/>
      </c>
      <c r="AM45" s="64" t="str">
        <f>IF(AND('Mapa final'!$Y$69="Baja",'Mapa final'!$AA$69="Catastrófico"),CONCATENATE("R10C",'Mapa final'!$O$69),"")</f>
        <v/>
      </c>
      <c r="AN45" s="84"/>
      <c r="AO45" s="364"/>
      <c r="AP45" s="365"/>
      <c r="AQ45" s="365"/>
      <c r="AR45" s="365"/>
      <c r="AS45" s="365"/>
      <c r="AT45" s="366"/>
    </row>
    <row r="46" spans="1:80" ht="46.5" customHeight="1" x14ac:dyDescent="0.35">
      <c r="A46" s="84"/>
      <c r="B46" s="288"/>
      <c r="C46" s="288"/>
      <c r="D46" s="289"/>
      <c r="E46" s="326" t="s">
        <v>113</v>
      </c>
      <c r="F46" s="327"/>
      <c r="G46" s="327"/>
      <c r="H46" s="327"/>
      <c r="I46" s="328"/>
      <c r="J46" s="74" t="str">
        <f ca="1">IF(AND('Mapa final'!$Y$10="Muy Baja",'Mapa final'!$AA$10="Leve"),CONCATENATE("R1C",'Mapa final'!$O$10),"")</f>
        <v/>
      </c>
      <c r="K46" s="75" t="str">
        <f ca="1">IF(AND('Mapa final'!$Y$11="Muy Baja",'Mapa final'!$AA$11="Leve"),CONCATENATE("R1C",'Mapa final'!$O$11),"")</f>
        <v/>
      </c>
      <c r="L46" s="75" t="str">
        <f ca="1">IF(AND('Mapa final'!$Y$12="Muy Baja",'Mapa final'!$AA$12="Leve"),CONCATENATE("R1C",'Mapa final'!$O$12),"")</f>
        <v/>
      </c>
      <c r="M46" s="75" t="str">
        <f>IF(AND('Mapa final'!$Y$13="Muy Baja",'Mapa final'!$AA$13="Leve"),CONCATENATE("R1C",'Mapa final'!$O$13),"")</f>
        <v/>
      </c>
      <c r="N46" s="75" t="str">
        <f>IF(AND('Mapa final'!$Y$14="Muy Baja",'Mapa final'!$AA$14="Leve"),CONCATENATE("R1C",'Mapa final'!$O$14),"")</f>
        <v/>
      </c>
      <c r="O46" s="76" t="str">
        <f>IF(AND('Mapa final'!$Y$15="Muy Baja",'Mapa final'!$AA$15="Leve"),CONCATENATE("R1C",'Mapa final'!$O$15),"")</f>
        <v/>
      </c>
      <c r="P46" s="74" t="str">
        <f ca="1">IF(AND('Mapa final'!$Y$10="Muy Baja",'Mapa final'!$AA$10="Menor"),CONCATENATE("R1C",'Mapa final'!$O$10),"")</f>
        <v/>
      </c>
      <c r="Q46" s="75" t="str">
        <f ca="1">IF(AND('Mapa final'!$Y$11="Muy Baja",'Mapa final'!$AA$11="Menor"),CONCATENATE("R1C",'Mapa final'!$O$11),"")</f>
        <v/>
      </c>
      <c r="R46" s="75" t="str">
        <f ca="1">IF(AND('Mapa final'!$Y$12="Muy Baja",'Mapa final'!$AA$12="Menor"),CONCATENATE("R1C",'Mapa final'!$O$12),"")</f>
        <v/>
      </c>
      <c r="S46" s="75" t="str">
        <f>IF(AND('Mapa final'!$Y$13="Muy Baja",'Mapa final'!$AA$13="Menor"),CONCATENATE("R1C",'Mapa final'!$O$13),"")</f>
        <v/>
      </c>
      <c r="T46" s="75" t="str">
        <f>IF(AND('Mapa final'!$Y$14="Muy Baja",'Mapa final'!$AA$14="Menor"),CONCATENATE("R1C",'Mapa final'!$O$14),"")</f>
        <v/>
      </c>
      <c r="U46" s="76" t="str">
        <f>IF(AND('Mapa final'!$Y$15="Muy Baja",'Mapa final'!$AA$15="Menor"),CONCATENATE("R1C",'Mapa final'!$O$15),"")</f>
        <v/>
      </c>
      <c r="V46" s="65" t="str">
        <f ca="1">IF(AND('Mapa final'!$Y$10="Muy Baja",'Mapa final'!$AA$10="Moderado"),CONCATENATE("R1C",'Mapa final'!$O$10),"")</f>
        <v/>
      </c>
      <c r="W46" s="83" t="str">
        <f ca="1">IF(AND('Mapa final'!$Y$11="Muy Baja",'Mapa final'!$AA$11="Moderado"),CONCATENATE("R1C",'Mapa final'!$O$11),"")</f>
        <v>R1C2</v>
      </c>
      <c r="X46" s="66" t="str">
        <f ca="1">IF(AND('Mapa final'!$Y$12="Muy Baja",'Mapa final'!$AA$12="Moderado"),CONCATENATE("R1C",'Mapa final'!$O$12),"")</f>
        <v>R1C3</v>
      </c>
      <c r="Y46" s="66" t="str">
        <f>IF(AND('Mapa final'!$Y$13="Muy Baja",'Mapa final'!$AA$13="Moderado"),CONCATENATE("R1C",'Mapa final'!$O$13),"")</f>
        <v/>
      </c>
      <c r="Z46" s="66" t="str">
        <f>IF(AND('Mapa final'!$Y$14="Muy Baja",'Mapa final'!$AA$14="Moderado"),CONCATENATE("R1C",'Mapa final'!$O$14),"")</f>
        <v/>
      </c>
      <c r="AA46" s="67" t="str">
        <f>IF(AND('Mapa final'!$Y$15="Muy Baja",'Mapa final'!$AA$15="Moderado"),CONCATENATE("R1C",'Mapa final'!$O$15),"")</f>
        <v/>
      </c>
      <c r="AB46" s="46" t="str">
        <f ca="1">IF(AND('Mapa final'!$Y$10="Muy Baja",'Mapa final'!$AA$10="Mayor"),CONCATENATE("R1C",'Mapa final'!$O$10),"")</f>
        <v/>
      </c>
      <c r="AC46" s="47" t="str">
        <f ca="1">IF(AND('Mapa final'!$Y$11="Muy Baja",'Mapa final'!$AA$11="Mayor"),CONCATENATE("R1C",'Mapa final'!$O$11),"")</f>
        <v/>
      </c>
      <c r="AD46" s="47" t="str">
        <f ca="1">IF(AND('Mapa final'!$Y$12="Muy Baja",'Mapa final'!$AA$12="Mayor"),CONCATENATE("R1C",'Mapa final'!$O$12),"")</f>
        <v/>
      </c>
      <c r="AE46" s="47" t="str">
        <f>IF(AND('Mapa final'!$Y$13="Muy Baja",'Mapa final'!$AA$13="Mayor"),CONCATENATE("R1C",'Mapa final'!$O$13),"")</f>
        <v/>
      </c>
      <c r="AF46" s="47" t="str">
        <f>IF(AND('Mapa final'!$Y$14="Muy Baja",'Mapa final'!$AA$14="Mayor"),CONCATENATE("R1C",'Mapa final'!$O$14),"")</f>
        <v/>
      </c>
      <c r="AG46" s="48" t="str">
        <f>IF(AND('Mapa final'!$Y$15="Muy Baja",'Mapa final'!$AA$15="Mayor"),CONCATENATE("R1C",'Mapa final'!$O$15),"")</f>
        <v/>
      </c>
      <c r="AH46" s="49" t="str">
        <f ca="1">IF(AND('Mapa final'!$Y$10="Muy Baja",'Mapa final'!$AA$10="Catastrófico"),CONCATENATE("R1C",'Mapa final'!$O$10),"")</f>
        <v/>
      </c>
      <c r="AI46" s="50" t="str">
        <f ca="1">IF(AND('Mapa final'!$Y$11="Muy Baja",'Mapa final'!$AA$11="Catastrófico"),CONCATENATE("R1C",'Mapa final'!$O$11),"")</f>
        <v/>
      </c>
      <c r="AJ46" s="50" t="str">
        <f ca="1">IF(AND('Mapa final'!$Y$12="Muy Baja",'Mapa final'!$AA$12="Catastrófico"),CONCATENATE("R1C",'Mapa final'!$O$12),"")</f>
        <v/>
      </c>
      <c r="AK46" s="50" t="str">
        <f>IF(AND('Mapa final'!$Y$13="Muy Baja",'Mapa final'!$AA$13="Catastrófico"),CONCATENATE("R1C",'Mapa final'!$O$13),"")</f>
        <v/>
      </c>
      <c r="AL46" s="50" t="str">
        <f>IF(AND('Mapa final'!$Y$14="Muy Baja",'Mapa final'!$AA$14="Catastrófico"),CONCATENATE("R1C",'Mapa final'!$O$14),"")</f>
        <v/>
      </c>
      <c r="AM46" s="51" t="str">
        <f>IF(AND('Mapa final'!$Y$15="Muy Baja",'Mapa final'!$AA$15="Catastrófico"),CONCATENATE("R1C",'Mapa final'!$O$15),"")</f>
        <v/>
      </c>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row>
    <row r="47" spans="1:80" ht="46.5" customHeight="1" x14ac:dyDescent="0.25">
      <c r="A47" s="84"/>
      <c r="B47" s="288"/>
      <c r="C47" s="288"/>
      <c r="D47" s="289"/>
      <c r="E47" s="345"/>
      <c r="F47" s="346"/>
      <c r="G47" s="346"/>
      <c r="H47" s="346"/>
      <c r="I47" s="331"/>
      <c r="J47" s="77" t="str">
        <f>IF(AND('Mapa final'!$Y$16="Muy Baja",'Mapa final'!$AA$16="Leve"),CONCATENATE("R2C",'Mapa final'!$O$16),"")</f>
        <v/>
      </c>
      <c r="K47" s="78" t="str">
        <f>IF(AND('Mapa final'!$Y$17="Muy Baja",'Mapa final'!$AA$17="Leve"),CONCATENATE("R2C",'Mapa final'!$O$17),"")</f>
        <v/>
      </c>
      <c r="L47" s="78" t="str">
        <f>IF(AND('Mapa final'!$Y$18="Muy Baja",'Mapa final'!$AA$18="Leve"),CONCATENATE("R2C",'Mapa final'!$O$18),"")</f>
        <v/>
      </c>
      <c r="M47" s="78" t="str">
        <f>IF(AND('Mapa final'!$Y$19="Muy Baja",'Mapa final'!$AA$19="Leve"),CONCATENATE("R2C",'Mapa final'!$O$19),"")</f>
        <v/>
      </c>
      <c r="N47" s="78" t="str">
        <f>IF(AND('Mapa final'!$Y$20="Muy Baja",'Mapa final'!$AA$20="Leve"),CONCATENATE("R2C",'Mapa final'!$O$20),"")</f>
        <v/>
      </c>
      <c r="O47" s="79" t="str">
        <f>IF(AND('Mapa final'!$Y$21="Muy Baja",'Mapa final'!$AA$21="Leve"),CONCATENATE("R2C",'Mapa final'!$O$21),"")</f>
        <v/>
      </c>
      <c r="P47" s="77" t="str">
        <f>IF(AND('Mapa final'!$Y$16="Muy Baja",'Mapa final'!$AA$16="Menor"),CONCATENATE("R2C",'Mapa final'!$O$16),"")</f>
        <v/>
      </c>
      <c r="Q47" s="78" t="str">
        <f>IF(AND('Mapa final'!$Y$17="Muy Baja",'Mapa final'!$AA$17="Menor"),CONCATENATE("R2C",'Mapa final'!$O$17),"")</f>
        <v/>
      </c>
      <c r="R47" s="78" t="str">
        <f>IF(AND('Mapa final'!$Y$18="Muy Baja",'Mapa final'!$AA$18="Menor"),CONCATENATE("R2C",'Mapa final'!$O$18),"")</f>
        <v/>
      </c>
      <c r="S47" s="78" t="str">
        <f>IF(AND('Mapa final'!$Y$19="Muy Baja",'Mapa final'!$AA$19="Menor"),CONCATENATE("R2C",'Mapa final'!$O$19),"")</f>
        <v/>
      </c>
      <c r="T47" s="78" t="str">
        <f>IF(AND('Mapa final'!$Y$20="Muy Baja",'Mapa final'!$AA$20="Menor"),CONCATENATE("R2C",'Mapa final'!$O$20),"")</f>
        <v/>
      </c>
      <c r="U47" s="79" t="str">
        <f>IF(AND('Mapa final'!$Y$21="Muy Baja",'Mapa final'!$AA$21="Menor"),CONCATENATE("R2C",'Mapa final'!$O$21),"")</f>
        <v/>
      </c>
      <c r="V47" s="68" t="str">
        <f>IF(AND('Mapa final'!$Y$16="Muy Baja",'Mapa final'!$AA$16="Moderado"),CONCATENATE("R2C",'Mapa final'!$O$16),"")</f>
        <v/>
      </c>
      <c r="W47" s="69" t="str">
        <f>IF(AND('Mapa final'!$Y$17="Muy Baja",'Mapa final'!$AA$17="Moderado"),CONCATENATE("R2C",'Mapa final'!$O$17),"")</f>
        <v/>
      </c>
      <c r="X47" s="69" t="str">
        <f>IF(AND('Mapa final'!$Y$18="Muy Baja",'Mapa final'!$AA$18="Moderado"),CONCATENATE("R2C",'Mapa final'!$O$18),"")</f>
        <v/>
      </c>
      <c r="Y47" s="69" t="str">
        <f>IF(AND('Mapa final'!$Y$19="Muy Baja",'Mapa final'!$AA$19="Moderado"),CONCATENATE("R2C",'Mapa final'!$O$19),"")</f>
        <v/>
      </c>
      <c r="Z47" s="69" t="str">
        <f>IF(AND('Mapa final'!$Y$20="Muy Baja",'Mapa final'!$AA$20="Moderado"),CONCATENATE("R2C",'Mapa final'!$O$20),"")</f>
        <v/>
      </c>
      <c r="AA47" s="70" t="str">
        <f>IF(AND('Mapa final'!$Y$21="Muy Baja",'Mapa final'!$AA$21="Moderado"),CONCATENATE("R2C",'Mapa final'!$O$21),"")</f>
        <v/>
      </c>
      <c r="AB47" s="52" t="str">
        <f>IF(AND('Mapa final'!$Y$16="Muy Baja",'Mapa final'!$AA$16="Mayor"),CONCATENATE("R2C",'Mapa final'!$O$16),"")</f>
        <v/>
      </c>
      <c r="AC47" s="53" t="str">
        <f>IF(AND('Mapa final'!$Y$17="Muy Baja",'Mapa final'!$AA$17="Mayor"),CONCATENATE("R2C",'Mapa final'!$O$17),"")</f>
        <v/>
      </c>
      <c r="AD47" s="53" t="str">
        <f>IF(AND('Mapa final'!$Y$18="Muy Baja",'Mapa final'!$AA$18="Mayor"),CONCATENATE("R2C",'Mapa final'!$O$18),"")</f>
        <v/>
      </c>
      <c r="AE47" s="53" t="str">
        <f>IF(AND('Mapa final'!$Y$19="Muy Baja",'Mapa final'!$AA$19="Mayor"),CONCATENATE("R2C",'Mapa final'!$O$19),"")</f>
        <v/>
      </c>
      <c r="AF47" s="53" t="str">
        <f>IF(AND('Mapa final'!$Y$20="Muy Baja",'Mapa final'!$AA$20="Mayor"),CONCATENATE("R2C",'Mapa final'!$O$20),"")</f>
        <v/>
      </c>
      <c r="AG47" s="54" t="str">
        <f>IF(AND('Mapa final'!$Y$21="Muy Baja",'Mapa final'!$AA$21="Mayor"),CONCATENATE("R2C",'Mapa final'!$O$21),"")</f>
        <v/>
      </c>
      <c r="AH47" s="55" t="str">
        <f>IF(AND('Mapa final'!$Y$16="Muy Baja",'Mapa final'!$AA$16="Catastrófico"),CONCATENATE("R2C",'Mapa final'!$O$16),"")</f>
        <v/>
      </c>
      <c r="AI47" s="56" t="str">
        <f>IF(AND('Mapa final'!$Y$17="Muy Baja",'Mapa final'!$AA$17="Catastrófico"),CONCATENATE("R2C",'Mapa final'!$O$17),"")</f>
        <v/>
      </c>
      <c r="AJ47" s="56" t="str">
        <f>IF(AND('Mapa final'!$Y$18="Muy Baja",'Mapa final'!$AA$18="Catastrófico"),CONCATENATE("R2C",'Mapa final'!$O$18),"")</f>
        <v/>
      </c>
      <c r="AK47" s="56" t="str">
        <f>IF(AND('Mapa final'!$Y$19="Muy Baja",'Mapa final'!$AA$19="Catastrófico"),CONCATENATE("R2C",'Mapa final'!$O$19),"")</f>
        <v/>
      </c>
      <c r="AL47" s="56" t="str">
        <f>IF(AND('Mapa final'!$Y$20="Muy Baja",'Mapa final'!$AA$20="Catastrófico"),CONCATENATE("R2C",'Mapa final'!$O$20),"")</f>
        <v/>
      </c>
      <c r="AM47" s="57" t="str">
        <f>IF(AND('Mapa final'!$Y$21="Muy Baja",'Mapa final'!$AA$21="Catastrófico"),CONCATENATE("R2C",'Mapa final'!$O$21),"")</f>
        <v/>
      </c>
      <c r="AN47" s="84"/>
      <c r="AO47" s="84"/>
      <c r="AP47" s="84"/>
      <c r="AQ47" s="84"/>
      <c r="AR47" s="84"/>
      <c r="AS47" s="84"/>
      <c r="AT47" s="84"/>
      <c r="AU47" s="84"/>
      <c r="AV47" s="84"/>
      <c r="AW47" s="84"/>
      <c r="AX47" s="84"/>
      <c r="AY47" s="84"/>
      <c r="AZ47" s="84"/>
      <c r="BA47" s="84"/>
      <c r="BB47" s="84"/>
      <c r="BC47" s="84"/>
      <c r="BD47" s="84"/>
      <c r="BE47" s="84"/>
      <c r="BF47" s="84"/>
      <c r="BG47" s="84"/>
      <c r="BH47" s="84"/>
      <c r="BI47" s="84"/>
      <c r="BJ47" s="84"/>
      <c r="BK47" s="84"/>
      <c r="BL47" s="84"/>
      <c r="BM47" s="84"/>
      <c r="BN47" s="84"/>
      <c r="BO47" s="84"/>
      <c r="BP47" s="84"/>
      <c r="BQ47" s="84"/>
      <c r="BR47" s="84"/>
      <c r="BS47" s="84"/>
      <c r="BT47" s="84"/>
      <c r="BU47" s="84"/>
      <c r="BV47" s="84"/>
      <c r="BW47" s="84"/>
      <c r="BX47" s="84"/>
      <c r="BY47" s="84"/>
      <c r="BZ47" s="84"/>
      <c r="CA47" s="84"/>
      <c r="CB47" s="84"/>
    </row>
    <row r="48" spans="1:80" ht="15" customHeight="1" x14ac:dyDescent="0.25">
      <c r="A48" s="84"/>
      <c r="B48" s="288"/>
      <c r="C48" s="288"/>
      <c r="D48" s="289"/>
      <c r="E48" s="345"/>
      <c r="F48" s="346"/>
      <c r="G48" s="346"/>
      <c r="H48" s="346"/>
      <c r="I48" s="331"/>
      <c r="J48" s="77" t="str">
        <f>IF(AND('Mapa final'!$Y$22="Muy Baja",'Mapa final'!$AA$22="Leve"),CONCATENATE("R3C",'Mapa final'!$O$22),"")</f>
        <v/>
      </c>
      <c r="K48" s="78" t="str">
        <f>IF(AND('Mapa final'!$Y$23="Muy Baja",'Mapa final'!$AA$23="Leve"),CONCATENATE("R3C",'Mapa final'!$O$23),"")</f>
        <v/>
      </c>
      <c r="L48" s="78" t="str">
        <f>IF(AND('Mapa final'!$Y$24="Muy Baja",'Mapa final'!$AA$24="Leve"),CONCATENATE("R3C",'Mapa final'!$O$24),"")</f>
        <v/>
      </c>
      <c r="M48" s="78" t="str">
        <f>IF(AND('Mapa final'!$Y$25="Muy Baja",'Mapa final'!$AA$25="Leve"),CONCATENATE("R3C",'Mapa final'!$O$25),"")</f>
        <v/>
      </c>
      <c r="N48" s="78" t="str">
        <f>IF(AND('Mapa final'!$Y$26="Muy Baja",'Mapa final'!$AA$26="Leve"),CONCATENATE("R3C",'Mapa final'!$O$26),"")</f>
        <v/>
      </c>
      <c r="O48" s="79" t="str">
        <f>IF(AND('Mapa final'!$Y$27="Muy Baja",'Mapa final'!$AA$27="Leve"),CONCATENATE("R3C",'Mapa final'!$O$27),"")</f>
        <v/>
      </c>
      <c r="P48" s="77" t="str">
        <f>IF(AND('Mapa final'!$Y$22="Muy Baja",'Mapa final'!$AA$22="Menor"),CONCATENATE("R3C",'Mapa final'!$O$22),"")</f>
        <v/>
      </c>
      <c r="Q48" s="78" t="str">
        <f>IF(AND('Mapa final'!$Y$23="Muy Baja",'Mapa final'!$AA$23="Menor"),CONCATENATE("R3C",'Mapa final'!$O$23),"")</f>
        <v/>
      </c>
      <c r="R48" s="78" t="str">
        <f>IF(AND('Mapa final'!$Y$24="Muy Baja",'Mapa final'!$AA$24="Menor"),CONCATENATE("R3C",'Mapa final'!$O$24),"")</f>
        <v/>
      </c>
      <c r="S48" s="78" t="str">
        <f>IF(AND('Mapa final'!$Y$25="Muy Baja",'Mapa final'!$AA$25="Menor"),CONCATENATE("R3C",'Mapa final'!$O$25),"")</f>
        <v/>
      </c>
      <c r="T48" s="78" t="str">
        <f>IF(AND('Mapa final'!$Y$26="Muy Baja",'Mapa final'!$AA$26="Menor"),CONCATENATE("R3C",'Mapa final'!$O$26),"")</f>
        <v/>
      </c>
      <c r="U48" s="79" t="str">
        <f>IF(AND('Mapa final'!$Y$27="Muy Baja",'Mapa final'!$AA$27="Menor"),CONCATENATE("R3C",'Mapa final'!$O$27),"")</f>
        <v/>
      </c>
      <c r="V48" s="68" t="str">
        <f>IF(AND('Mapa final'!$Y$22="Muy Baja",'Mapa final'!$AA$22="Moderado"),CONCATENATE("R3C",'Mapa final'!$O$22),"")</f>
        <v/>
      </c>
      <c r="W48" s="69" t="str">
        <f>IF(AND('Mapa final'!$Y$23="Muy Baja",'Mapa final'!$AA$23="Moderado"),CONCATENATE("R3C",'Mapa final'!$O$23),"")</f>
        <v/>
      </c>
      <c r="X48" s="69" t="str">
        <f>IF(AND('Mapa final'!$Y$24="Muy Baja",'Mapa final'!$AA$24="Moderado"),CONCATENATE("R3C",'Mapa final'!$O$24),"")</f>
        <v/>
      </c>
      <c r="Y48" s="69" t="str">
        <f>IF(AND('Mapa final'!$Y$25="Muy Baja",'Mapa final'!$AA$25="Moderado"),CONCATENATE("R3C",'Mapa final'!$O$25),"")</f>
        <v/>
      </c>
      <c r="Z48" s="69" t="str">
        <f>IF(AND('Mapa final'!$Y$26="Muy Baja",'Mapa final'!$AA$26="Moderado"),CONCATENATE("R3C",'Mapa final'!$O$26),"")</f>
        <v/>
      </c>
      <c r="AA48" s="70" t="str">
        <f>IF(AND('Mapa final'!$Y$27="Muy Baja",'Mapa final'!$AA$27="Moderado"),CONCATENATE("R3C",'Mapa final'!$O$27),"")</f>
        <v/>
      </c>
      <c r="AB48" s="52" t="str">
        <f>IF(AND('Mapa final'!$Y$22="Muy Baja",'Mapa final'!$AA$22="Mayor"),CONCATENATE("R3C",'Mapa final'!$O$22),"")</f>
        <v/>
      </c>
      <c r="AC48" s="53" t="str">
        <f>IF(AND('Mapa final'!$Y$23="Muy Baja",'Mapa final'!$AA$23="Mayor"),CONCATENATE("R3C",'Mapa final'!$O$23),"")</f>
        <v/>
      </c>
      <c r="AD48" s="53" t="str">
        <f>IF(AND('Mapa final'!$Y$24="Muy Baja",'Mapa final'!$AA$24="Mayor"),CONCATENATE("R3C",'Mapa final'!$O$24),"")</f>
        <v/>
      </c>
      <c r="AE48" s="53" t="str">
        <f>IF(AND('Mapa final'!$Y$25="Muy Baja",'Mapa final'!$AA$25="Mayor"),CONCATENATE("R3C",'Mapa final'!$O$25),"")</f>
        <v/>
      </c>
      <c r="AF48" s="53" t="str">
        <f>IF(AND('Mapa final'!$Y$26="Muy Baja",'Mapa final'!$AA$26="Mayor"),CONCATENATE("R3C",'Mapa final'!$O$26),"")</f>
        <v/>
      </c>
      <c r="AG48" s="54" t="str">
        <f>IF(AND('Mapa final'!$Y$27="Muy Baja",'Mapa final'!$AA$27="Mayor"),CONCATENATE("R3C",'Mapa final'!$O$27),"")</f>
        <v/>
      </c>
      <c r="AH48" s="55" t="str">
        <f>IF(AND('Mapa final'!$Y$22="Muy Baja",'Mapa final'!$AA$22="Catastrófico"),CONCATENATE("R3C",'Mapa final'!$O$22),"")</f>
        <v/>
      </c>
      <c r="AI48" s="56" t="str">
        <f>IF(AND('Mapa final'!$Y$23="Muy Baja",'Mapa final'!$AA$23="Catastrófico"),CONCATENATE("R3C",'Mapa final'!$O$23),"")</f>
        <v/>
      </c>
      <c r="AJ48" s="56" t="str">
        <f>IF(AND('Mapa final'!$Y$24="Muy Baja",'Mapa final'!$AA$24="Catastrófico"),CONCATENATE("R3C",'Mapa final'!$O$24),"")</f>
        <v/>
      </c>
      <c r="AK48" s="56" t="str">
        <f>IF(AND('Mapa final'!$Y$25="Muy Baja",'Mapa final'!$AA$25="Catastrófico"),CONCATENATE("R3C",'Mapa final'!$O$25),"")</f>
        <v/>
      </c>
      <c r="AL48" s="56" t="str">
        <f>IF(AND('Mapa final'!$Y$26="Muy Baja",'Mapa final'!$AA$26="Catastrófico"),CONCATENATE("R3C",'Mapa final'!$O$26),"")</f>
        <v/>
      </c>
      <c r="AM48" s="57" t="str">
        <f>IF(AND('Mapa final'!$Y$27="Muy Baja",'Mapa final'!$AA$27="Catastrófico"),CONCATENATE("R3C",'Mapa final'!$O$27),"")</f>
        <v/>
      </c>
      <c r="AN48" s="84"/>
      <c r="AO48" s="84"/>
      <c r="AP48" s="84"/>
      <c r="AQ48" s="84"/>
      <c r="AR48" s="84"/>
      <c r="AS48" s="84"/>
      <c r="AT48" s="84"/>
      <c r="AU48" s="84"/>
      <c r="AV48" s="84"/>
      <c r="AW48" s="84"/>
      <c r="AX48" s="84"/>
      <c r="AY48" s="84"/>
      <c r="AZ48" s="84"/>
      <c r="BA48" s="84"/>
      <c r="BB48" s="84"/>
      <c r="BC48" s="84"/>
      <c r="BD48" s="84"/>
      <c r="BE48" s="84"/>
      <c r="BF48" s="84"/>
      <c r="BG48" s="84"/>
      <c r="BH48" s="84"/>
      <c r="BI48" s="84"/>
      <c r="BJ48" s="84"/>
      <c r="BK48" s="84"/>
      <c r="BL48" s="84"/>
      <c r="BM48" s="84"/>
      <c r="BN48" s="84"/>
      <c r="BO48" s="84"/>
      <c r="BP48" s="84"/>
      <c r="BQ48" s="84"/>
      <c r="BR48" s="84"/>
      <c r="BS48" s="84"/>
      <c r="BT48" s="84"/>
      <c r="BU48" s="84"/>
      <c r="BV48" s="84"/>
      <c r="BW48" s="84"/>
      <c r="BX48" s="84"/>
      <c r="BY48" s="84"/>
      <c r="BZ48" s="84"/>
      <c r="CA48" s="84"/>
      <c r="CB48" s="84"/>
    </row>
    <row r="49" spans="1:80" ht="15" customHeight="1" x14ac:dyDescent="0.25">
      <c r="A49" s="84"/>
      <c r="B49" s="288"/>
      <c r="C49" s="288"/>
      <c r="D49" s="289"/>
      <c r="E49" s="329"/>
      <c r="F49" s="330"/>
      <c r="G49" s="330"/>
      <c r="H49" s="330"/>
      <c r="I49" s="331"/>
      <c r="J49" s="77" t="str">
        <f>IF(AND('Mapa final'!$Y$28="Muy Baja",'Mapa final'!$AA$28="Leve"),CONCATENATE("R4C",'Mapa final'!$O$28),"")</f>
        <v/>
      </c>
      <c r="K49" s="78" t="str">
        <f>IF(AND('Mapa final'!$Y$29="Muy Baja",'Mapa final'!$AA$29="Leve"),CONCATENATE("R4C",'Mapa final'!$O$29),"")</f>
        <v/>
      </c>
      <c r="L49" s="78" t="str">
        <f>IF(AND('Mapa final'!$Y$30="Muy Baja",'Mapa final'!$AA$30="Leve"),CONCATENATE("R4C",'Mapa final'!$O$30),"")</f>
        <v/>
      </c>
      <c r="M49" s="78" t="str">
        <f>IF(AND('Mapa final'!$Y$31="Muy Baja",'Mapa final'!$AA$31="Leve"),CONCATENATE("R4C",'Mapa final'!$O$31),"")</f>
        <v/>
      </c>
      <c r="N49" s="78" t="str">
        <f>IF(AND('Mapa final'!$Y$32="Muy Baja",'Mapa final'!$AA$32="Leve"),CONCATENATE("R4C",'Mapa final'!$O$32),"")</f>
        <v/>
      </c>
      <c r="O49" s="79" t="str">
        <f>IF(AND('Mapa final'!$Y$33="Muy Baja",'Mapa final'!$AA$33="Leve"),CONCATENATE("R4C",'Mapa final'!$O$33),"")</f>
        <v/>
      </c>
      <c r="P49" s="77" t="str">
        <f>IF(AND('Mapa final'!$Y$28="Muy Baja",'Mapa final'!$AA$28="Menor"),CONCATENATE("R4C",'Mapa final'!$O$28),"")</f>
        <v/>
      </c>
      <c r="Q49" s="78" t="str">
        <f>IF(AND('Mapa final'!$Y$29="Muy Baja",'Mapa final'!$AA$29="Menor"),CONCATENATE("R4C",'Mapa final'!$O$29),"")</f>
        <v/>
      </c>
      <c r="R49" s="78" t="str">
        <f>IF(AND('Mapa final'!$Y$30="Muy Baja",'Mapa final'!$AA$30="Menor"),CONCATENATE("R4C",'Mapa final'!$O$30),"")</f>
        <v/>
      </c>
      <c r="S49" s="78" t="str">
        <f>IF(AND('Mapa final'!$Y$31="Muy Baja",'Mapa final'!$AA$31="Menor"),CONCATENATE("R4C",'Mapa final'!$O$31),"")</f>
        <v/>
      </c>
      <c r="T49" s="78" t="str">
        <f>IF(AND('Mapa final'!$Y$32="Muy Baja",'Mapa final'!$AA$32="Menor"),CONCATENATE("R4C",'Mapa final'!$O$32),"")</f>
        <v/>
      </c>
      <c r="U49" s="79" t="str">
        <f>IF(AND('Mapa final'!$Y$33="Muy Baja",'Mapa final'!$AA$33="Menor"),CONCATENATE("R4C",'Mapa final'!$O$33),"")</f>
        <v/>
      </c>
      <c r="V49" s="68" t="str">
        <f>IF(AND('Mapa final'!$Y$28="Muy Baja",'Mapa final'!$AA$28="Moderado"),CONCATENATE("R4C",'Mapa final'!$O$28),"")</f>
        <v/>
      </c>
      <c r="W49" s="69" t="str">
        <f>IF(AND('Mapa final'!$Y$29="Muy Baja",'Mapa final'!$AA$29="Moderado"),CONCATENATE("R4C",'Mapa final'!$O$29),"")</f>
        <v/>
      </c>
      <c r="X49" s="69" t="str">
        <f>IF(AND('Mapa final'!$Y$30="Muy Baja",'Mapa final'!$AA$30="Moderado"),CONCATENATE("R4C",'Mapa final'!$O$30),"")</f>
        <v/>
      </c>
      <c r="Y49" s="69" t="str">
        <f>IF(AND('Mapa final'!$Y$31="Muy Baja",'Mapa final'!$AA$31="Moderado"),CONCATENATE("R4C",'Mapa final'!$O$31),"")</f>
        <v/>
      </c>
      <c r="Z49" s="69" t="str">
        <f>IF(AND('Mapa final'!$Y$32="Muy Baja",'Mapa final'!$AA$32="Moderado"),CONCATENATE("R4C",'Mapa final'!$O$32),"")</f>
        <v/>
      </c>
      <c r="AA49" s="70" t="str">
        <f>IF(AND('Mapa final'!$Y$33="Muy Baja",'Mapa final'!$AA$33="Moderado"),CONCATENATE("R4C",'Mapa final'!$O$33),"")</f>
        <v/>
      </c>
      <c r="AB49" s="52" t="str">
        <f>IF(AND('Mapa final'!$Y$28="Muy Baja",'Mapa final'!$AA$28="Mayor"),CONCATENATE("R4C",'Mapa final'!$O$28),"")</f>
        <v/>
      </c>
      <c r="AC49" s="53" t="str">
        <f>IF(AND('Mapa final'!$Y$29="Muy Baja",'Mapa final'!$AA$29="Mayor"),CONCATENATE("R4C",'Mapa final'!$O$29),"")</f>
        <v/>
      </c>
      <c r="AD49" s="53" t="str">
        <f>IF(AND('Mapa final'!$Y$30="Muy Baja",'Mapa final'!$AA$30="Mayor"),CONCATENATE("R4C",'Mapa final'!$O$30),"")</f>
        <v/>
      </c>
      <c r="AE49" s="53" t="str">
        <f>IF(AND('Mapa final'!$Y$31="Muy Baja",'Mapa final'!$AA$31="Mayor"),CONCATENATE("R4C",'Mapa final'!$O$31),"")</f>
        <v/>
      </c>
      <c r="AF49" s="53" t="str">
        <f>IF(AND('Mapa final'!$Y$32="Muy Baja",'Mapa final'!$AA$32="Mayor"),CONCATENATE("R4C",'Mapa final'!$O$32),"")</f>
        <v/>
      </c>
      <c r="AG49" s="54" t="str">
        <f>IF(AND('Mapa final'!$Y$33="Muy Baja",'Mapa final'!$AA$33="Mayor"),CONCATENATE("R4C",'Mapa final'!$O$33),"")</f>
        <v/>
      </c>
      <c r="AH49" s="55" t="str">
        <f>IF(AND('Mapa final'!$Y$28="Muy Baja",'Mapa final'!$AA$28="Catastrófico"),CONCATENATE("R4C",'Mapa final'!$O$28),"")</f>
        <v/>
      </c>
      <c r="AI49" s="56" t="str">
        <f>IF(AND('Mapa final'!$Y$29="Muy Baja",'Mapa final'!$AA$29="Catastrófico"),CONCATENATE("R4C",'Mapa final'!$O$29),"")</f>
        <v/>
      </c>
      <c r="AJ49" s="56" t="str">
        <f>IF(AND('Mapa final'!$Y$30="Muy Baja",'Mapa final'!$AA$30="Catastrófico"),CONCATENATE("R4C",'Mapa final'!$O$30),"")</f>
        <v/>
      </c>
      <c r="AK49" s="56" t="str">
        <f>IF(AND('Mapa final'!$Y$31="Muy Baja",'Mapa final'!$AA$31="Catastrófico"),CONCATENATE("R4C",'Mapa final'!$O$31),"")</f>
        <v/>
      </c>
      <c r="AL49" s="56" t="str">
        <f>IF(AND('Mapa final'!$Y$32="Muy Baja",'Mapa final'!$AA$32="Catastrófico"),CONCATENATE("R4C",'Mapa final'!$O$32),"")</f>
        <v/>
      </c>
      <c r="AM49" s="57" t="str">
        <f>IF(AND('Mapa final'!$Y$33="Muy Baja",'Mapa final'!$AA$33="Catastrófico"),CONCATENATE("R4C",'Mapa final'!$O$33),"")</f>
        <v/>
      </c>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4"/>
      <c r="BR49" s="84"/>
      <c r="BS49" s="84"/>
      <c r="BT49" s="84"/>
      <c r="BU49" s="84"/>
      <c r="BV49" s="84"/>
      <c r="BW49" s="84"/>
      <c r="BX49" s="84"/>
      <c r="BY49" s="84"/>
      <c r="BZ49" s="84"/>
      <c r="CA49" s="84"/>
      <c r="CB49" s="84"/>
    </row>
    <row r="50" spans="1:80" ht="15" customHeight="1" x14ac:dyDescent="0.25">
      <c r="A50" s="84"/>
      <c r="B50" s="288"/>
      <c r="C50" s="288"/>
      <c r="D50" s="289"/>
      <c r="E50" s="329"/>
      <c r="F50" s="330"/>
      <c r="G50" s="330"/>
      <c r="H50" s="330"/>
      <c r="I50" s="331"/>
      <c r="J50" s="77" t="str">
        <f>IF(AND('Mapa final'!$Y$34="Muy Baja",'Mapa final'!$AA$34="Leve"),CONCATENATE("R5C",'Mapa final'!$O$34),"")</f>
        <v/>
      </c>
      <c r="K50" s="78" t="str">
        <f>IF(AND('Mapa final'!$Y$35="Muy Baja",'Mapa final'!$AA$35="Leve"),CONCATENATE("R5C",'Mapa final'!$O$35),"")</f>
        <v/>
      </c>
      <c r="L50" s="78" t="str">
        <f>IF(AND('Mapa final'!$Y$36="Muy Baja",'Mapa final'!$AA$36="Leve"),CONCATENATE("R5C",'Mapa final'!$O$36),"")</f>
        <v/>
      </c>
      <c r="M50" s="78" t="str">
        <f>IF(AND('Mapa final'!$Y$37="Muy Baja",'Mapa final'!$AA$37="Leve"),CONCATENATE("R5C",'Mapa final'!$O$37),"")</f>
        <v/>
      </c>
      <c r="N50" s="78" t="str">
        <f>IF(AND('Mapa final'!$Y$38="Muy Baja",'Mapa final'!$AA$38="Leve"),CONCATENATE("R5C",'Mapa final'!$O$38),"")</f>
        <v/>
      </c>
      <c r="O50" s="79" t="str">
        <f>IF(AND('Mapa final'!$Y$39="Muy Baja",'Mapa final'!$AA$39="Leve"),CONCATENATE("R5C",'Mapa final'!$O$39),"")</f>
        <v/>
      </c>
      <c r="P50" s="77" t="str">
        <f>IF(AND('Mapa final'!$Y$34="Muy Baja",'Mapa final'!$AA$34="Menor"),CONCATENATE("R5C",'Mapa final'!$O$34),"")</f>
        <v/>
      </c>
      <c r="Q50" s="78" t="str">
        <f>IF(AND('Mapa final'!$Y$35="Muy Baja",'Mapa final'!$AA$35="Menor"),CONCATENATE("R5C",'Mapa final'!$O$35),"")</f>
        <v/>
      </c>
      <c r="R50" s="78" t="str">
        <f>IF(AND('Mapa final'!$Y$36="Muy Baja",'Mapa final'!$AA$36="Menor"),CONCATENATE("R5C",'Mapa final'!$O$36),"")</f>
        <v/>
      </c>
      <c r="S50" s="78" t="str">
        <f>IF(AND('Mapa final'!$Y$37="Muy Baja",'Mapa final'!$AA$37="Menor"),CONCATENATE("R5C",'Mapa final'!$O$37),"")</f>
        <v/>
      </c>
      <c r="T50" s="78" t="str">
        <f>IF(AND('Mapa final'!$Y$38="Muy Baja",'Mapa final'!$AA$38="Menor"),CONCATENATE("R5C",'Mapa final'!$O$38),"")</f>
        <v/>
      </c>
      <c r="U50" s="79" t="str">
        <f>IF(AND('Mapa final'!$Y$39="Muy Baja",'Mapa final'!$AA$39="Menor"),CONCATENATE("R5C",'Mapa final'!$O$39),"")</f>
        <v/>
      </c>
      <c r="V50" s="68" t="str">
        <f>IF(AND('Mapa final'!$Y$34="Muy Baja",'Mapa final'!$AA$34="Moderado"),CONCATENATE("R5C",'Mapa final'!$O$34),"")</f>
        <v/>
      </c>
      <c r="W50" s="69" t="str">
        <f>IF(AND('Mapa final'!$Y$35="Muy Baja",'Mapa final'!$AA$35="Moderado"),CONCATENATE("R5C",'Mapa final'!$O$35),"")</f>
        <v/>
      </c>
      <c r="X50" s="69" t="str">
        <f>IF(AND('Mapa final'!$Y$36="Muy Baja",'Mapa final'!$AA$36="Moderado"),CONCATENATE("R5C",'Mapa final'!$O$36),"")</f>
        <v/>
      </c>
      <c r="Y50" s="69" t="str">
        <f>IF(AND('Mapa final'!$Y$37="Muy Baja",'Mapa final'!$AA$37="Moderado"),CONCATENATE("R5C",'Mapa final'!$O$37),"")</f>
        <v/>
      </c>
      <c r="Z50" s="69" t="str">
        <f>IF(AND('Mapa final'!$Y$38="Muy Baja",'Mapa final'!$AA$38="Moderado"),CONCATENATE("R5C",'Mapa final'!$O$38),"")</f>
        <v/>
      </c>
      <c r="AA50" s="70" t="str">
        <f>IF(AND('Mapa final'!$Y$39="Muy Baja",'Mapa final'!$AA$39="Moderado"),CONCATENATE("R5C",'Mapa final'!$O$39),"")</f>
        <v/>
      </c>
      <c r="AB50" s="52" t="str">
        <f>IF(AND('Mapa final'!$Y$34="Muy Baja",'Mapa final'!$AA$34="Mayor"),CONCATENATE("R5C",'Mapa final'!$O$34),"")</f>
        <v/>
      </c>
      <c r="AC50" s="53" t="str">
        <f>IF(AND('Mapa final'!$Y$35="Muy Baja",'Mapa final'!$AA$35="Mayor"),CONCATENATE("R5C",'Mapa final'!$O$35),"")</f>
        <v/>
      </c>
      <c r="AD50" s="58" t="str">
        <f>IF(AND('Mapa final'!$Y$36="Muy Baja",'Mapa final'!$AA$36="Mayor"),CONCATENATE("R5C",'Mapa final'!$O$36),"")</f>
        <v/>
      </c>
      <c r="AE50" s="58" t="str">
        <f>IF(AND('Mapa final'!$Y$37="Muy Baja",'Mapa final'!$AA$37="Mayor"),CONCATENATE("R5C",'Mapa final'!$O$37),"")</f>
        <v/>
      </c>
      <c r="AF50" s="58" t="str">
        <f>IF(AND('Mapa final'!$Y$38="Muy Baja",'Mapa final'!$AA$38="Mayor"),CONCATENATE("R5C",'Mapa final'!$O$38),"")</f>
        <v/>
      </c>
      <c r="AG50" s="54" t="str">
        <f>IF(AND('Mapa final'!$Y$39="Muy Baja",'Mapa final'!$AA$39="Mayor"),CONCATENATE("R5C",'Mapa final'!$O$39),"")</f>
        <v/>
      </c>
      <c r="AH50" s="55" t="str">
        <f>IF(AND('Mapa final'!$Y$34="Muy Baja",'Mapa final'!$AA$34="Catastrófico"),CONCATENATE("R5C",'Mapa final'!$O$34),"")</f>
        <v/>
      </c>
      <c r="AI50" s="56" t="str">
        <f>IF(AND('Mapa final'!$Y$35="Muy Baja",'Mapa final'!$AA$35="Catastrófico"),CONCATENATE("R5C",'Mapa final'!$O$35),"")</f>
        <v/>
      </c>
      <c r="AJ50" s="56" t="str">
        <f>IF(AND('Mapa final'!$Y$36="Muy Baja",'Mapa final'!$AA$36="Catastrófico"),CONCATENATE("R5C",'Mapa final'!$O$36),"")</f>
        <v/>
      </c>
      <c r="AK50" s="56" t="str">
        <f>IF(AND('Mapa final'!$Y$37="Muy Baja",'Mapa final'!$AA$37="Catastrófico"),CONCATENATE("R5C",'Mapa final'!$O$37),"")</f>
        <v/>
      </c>
      <c r="AL50" s="56" t="str">
        <f>IF(AND('Mapa final'!$Y$38="Muy Baja",'Mapa final'!$AA$38="Catastrófico"),CONCATENATE("R5C",'Mapa final'!$O$38),"")</f>
        <v/>
      </c>
      <c r="AM50" s="57" t="str">
        <f>IF(AND('Mapa final'!$Y$39="Muy Baja",'Mapa final'!$AA$39="Catastrófico"),CONCATENATE("R5C",'Mapa final'!$O$39),"")</f>
        <v/>
      </c>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4"/>
      <c r="BR50" s="84"/>
      <c r="BS50" s="84"/>
      <c r="BT50" s="84"/>
      <c r="BU50" s="84"/>
      <c r="BV50" s="84"/>
      <c r="BW50" s="84"/>
      <c r="BX50" s="84"/>
      <c r="BY50" s="84"/>
      <c r="BZ50" s="84"/>
      <c r="CA50" s="84"/>
      <c r="CB50" s="84"/>
    </row>
    <row r="51" spans="1:80" ht="15" customHeight="1" x14ac:dyDescent="0.25">
      <c r="A51" s="84"/>
      <c r="B51" s="288"/>
      <c r="C51" s="288"/>
      <c r="D51" s="289"/>
      <c r="E51" s="329"/>
      <c r="F51" s="330"/>
      <c r="G51" s="330"/>
      <c r="H51" s="330"/>
      <c r="I51" s="331"/>
      <c r="J51" s="77" t="str">
        <f>IF(AND('Mapa final'!$Y$40="Muy Baja",'Mapa final'!$AA$40="Leve"),CONCATENATE("R6C",'Mapa final'!$O$40),"")</f>
        <v/>
      </c>
      <c r="K51" s="78" t="str">
        <f>IF(AND('Mapa final'!$Y$41="Muy Baja",'Mapa final'!$AA$41="Leve"),CONCATENATE("R6C",'Mapa final'!$O$41),"")</f>
        <v/>
      </c>
      <c r="L51" s="78" t="str">
        <f>IF(AND('Mapa final'!$Y$42="Muy Baja",'Mapa final'!$AA$42="Leve"),CONCATENATE("R6C",'Mapa final'!$O$42),"")</f>
        <v/>
      </c>
      <c r="M51" s="78" t="str">
        <f>IF(AND('Mapa final'!$Y$43="Muy Baja",'Mapa final'!$AA$43="Leve"),CONCATENATE("R6C",'Mapa final'!$O$43),"")</f>
        <v/>
      </c>
      <c r="N51" s="78" t="str">
        <f>IF(AND('Mapa final'!$Y$44="Muy Baja",'Mapa final'!$AA$44="Leve"),CONCATENATE("R6C",'Mapa final'!$O$44),"")</f>
        <v/>
      </c>
      <c r="O51" s="79" t="str">
        <f>IF(AND('Mapa final'!$Y$45="Muy Baja",'Mapa final'!$AA$45="Leve"),CONCATENATE("R6C",'Mapa final'!$O$45),"")</f>
        <v/>
      </c>
      <c r="P51" s="77" t="str">
        <f>IF(AND('Mapa final'!$Y$40="Muy Baja",'Mapa final'!$AA$40="Menor"),CONCATENATE("R6C",'Mapa final'!$O$40),"")</f>
        <v/>
      </c>
      <c r="Q51" s="78" t="str">
        <f>IF(AND('Mapa final'!$Y$41="Muy Baja",'Mapa final'!$AA$41="Menor"),CONCATENATE("R6C",'Mapa final'!$O$41),"")</f>
        <v/>
      </c>
      <c r="R51" s="78" t="str">
        <f>IF(AND('Mapa final'!$Y$42="Muy Baja",'Mapa final'!$AA$42="Menor"),CONCATENATE("R6C",'Mapa final'!$O$42),"")</f>
        <v/>
      </c>
      <c r="S51" s="78" t="str">
        <f>IF(AND('Mapa final'!$Y$43="Muy Baja",'Mapa final'!$AA$43="Menor"),CONCATENATE("R6C",'Mapa final'!$O$43),"")</f>
        <v/>
      </c>
      <c r="T51" s="78" t="str">
        <f>IF(AND('Mapa final'!$Y$44="Muy Baja",'Mapa final'!$AA$44="Menor"),CONCATENATE("R6C",'Mapa final'!$O$44),"")</f>
        <v/>
      </c>
      <c r="U51" s="79" t="str">
        <f>IF(AND('Mapa final'!$Y$45="Muy Baja",'Mapa final'!$AA$45="Menor"),CONCATENATE("R6C",'Mapa final'!$O$45),"")</f>
        <v/>
      </c>
      <c r="V51" s="68" t="str">
        <f>IF(AND('Mapa final'!$Y$40="Muy Baja",'Mapa final'!$AA$40="Moderado"),CONCATENATE("R6C",'Mapa final'!$O$40),"")</f>
        <v/>
      </c>
      <c r="W51" s="69" t="str">
        <f>IF(AND('Mapa final'!$Y$41="Muy Baja",'Mapa final'!$AA$41="Moderado"),CONCATENATE("R6C",'Mapa final'!$O$41),"")</f>
        <v/>
      </c>
      <c r="X51" s="69" t="str">
        <f>IF(AND('Mapa final'!$Y$42="Muy Baja",'Mapa final'!$AA$42="Moderado"),CONCATENATE("R6C",'Mapa final'!$O$42),"")</f>
        <v/>
      </c>
      <c r="Y51" s="69" t="str">
        <f>IF(AND('Mapa final'!$Y$43="Muy Baja",'Mapa final'!$AA$43="Moderado"),CONCATENATE("R6C",'Mapa final'!$O$43),"")</f>
        <v/>
      </c>
      <c r="Z51" s="69" t="str">
        <f>IF(AND('Mapa final'!$Y$44="Muy Baja",'Mapa final'!$AA$44="Moderado"),CONCATENATE("R6C",'Mapa final'!$O$44),"")</f>
        <v/>
      </c>
      <c r="AA51" s="70" t="str">
        <f>IF(AND('Mapa final'!$Y$45="Muy Baja",'Mapa final'!$AA$45="Moderado"),CONCATENATE("R6C",'Mapa final'!$O$45),"")</f>
        <v/>
      </c>
      <c r="AB51" s="52" t="str">
        <f>IF(AND('Mapa final'!$Y$40="Muy Baja",'Mapa final'!$AA$40="Mayor"),CONCATENATE("R6C",'Mapa final'!$O$40),"")</f>
        <v/>
      </c>
      <c r="AC51" s="53" t="str">
        <f>IF(AND('Mapa final'!$Y$41="Muy Baja",'Mapa final'!$AA$41="Mayor"),CONCATENATE("R6C",'Mapa final'!$O$41),"")</f>
        <v/>
      </c>
      <c r="AD51" s="58" t="str">
        <f>IF(AND('Mapa final'!$Y$42="Muy Baja",'Mapa final'!$AA$42="Mayor"),CONCATENATE("R6C",'Mapa final'!$O$42),"")</f>
        <v/>
      </c>
      <c r="AE51" s="58" t="str">
        <f>IF(AND('Mapa final'!$Y$43="Muy Baja",'Mapa final'!$AA$43="Mayor"),CONCATENATE("R6C",'Mapa final'!$O$43),"")</f>
        <v/>
      </c>
      <c r="AF51" s="58" t="str">
        <f>IF(AND('Mapa final'!$Y$44="Muy Baja",'Mapa final'!$AA$44="Mayor"),CONCATENATE("R6C",'Mapa final'!$O$44),"")</f>
        <v/>
      </c>
      <c r="AG51" s="54" t="str">
        <f>IF(AND('Mapa final'!$Y$45="Muy Baja",'Mapa final'!$AA$45="Mayor"),CONCATENATE("R6C",'Mapa final'!$O$45),"")</f>
        <v/>
      </c>
      <c r="AH51" s="55" t="str">
        <f>IF(AND('Mapa final'!$Y$40="Muy Baja",'Mapa final'!$AA$40="Catastrófico"),CONCATENATE("R6C",'Mapa final'!$O$40),"")</f>
        <v/>
      </c>
      <c r="AI51" s="56" t="str">
        <f>IF(AND('Mapa final'!$Y$41="Muy Baja",'Mapa final'!$AA$41="Catastrófico"),CONCATENATE("R6C",'Mapa final'!$O$41),"")</f>
        <v/>
      </c>
      <c r="AJ51" s="56" t="str">
        <f>IF(AND('Mapa final'!$Y$42="Muy Baja",'Mapa final'!$AA$42="Catastrófico"),CONCATENATE("R6C",'Mapa final'!$O$42),"")</f>
        <v/>
      </c>
      <c r="AK51" s="56" t="str">
        <f>IF(AND('Mapa final'!$Y$43="Muy Baja",'Mapa final'!$AA$43="Catastrófico"),CONCATENATE("R6C",'Mapa final'!$O$43),"")</f>
        <v/>
      </c>
      <c r="AL51" s="56" t="str">
        <f>IF(AND('Mapa final'!$Y$44="Muy Baja",'Mapa final'!$AA$44="Catastrófico"),CONCATENATE("R6C",'Mapa final'!$O$44),"")</f>
        <v/>
      </c>
      <c r="AM51" s="57" t="str">
        <f>IF(AND('Mapa final'!$Y$45="Muy Baja",'Mapa final'!$AA$45="Catastrófico"),CONCATENATE("R6C",'Mapa final'!$O$45),"")</f>
        <v/>
      </c>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4"/>
      <c r="BR51" s="84"/>
      <c r="BS51" s="84"/>
      <c r="BT51" s="84"/>
      <c r="BU51" s="84"/>
      <c r="BV51" s="84"/>
      <c r="BW51" s="84"/>
      <c r="BX51" s="84"/>
      <c r="BY51" s="84"/>
      <c r="BZ51" s="84"/>
      <c r="CA51" s="84"/>
      <c r="CB51" s="84"/>
    </row>
    <row r="52" spans="1:80" ht="15" customHeight="1" x14ac:dyDescent="0.25">
      <c r="A52" s="84"/>
      <c r="B52" s="288"/>
      <c r="C52" s="288"/>
      <c r="D52" s="289"/>
      <c r="E52" s="329"/>
      <c r="F52" s="330"/>
      <c r="G52" s="330"/>
      <c r="H52" s="330"/>
      <c r="I52" s="331"/>
      <c r="J52" s="77" t="str">
        <f>IF(AND('Mapa final'!$Y$46="Muy Baja",'Mapa final'!$AA$46="Leve"),CONCATENATE("R7C",'Mapa final'!$O$46),"")</f>
        <v/>
      </c>
      <c r="K52" s="78" t="str">
        <f>IF(AND('Mapa final'!$Y$47="Muy Baja",'Mapa final'!$AA$47="Leve"),CONCATENATE("R7C",'Mapa final'!$O$47),"")</f>
        <v/>
      </c>
      <c r="L52" s="78" t="str">
        <f>IF(AND('Mapa final'!$Y$48="Muy Baja",'Mapa final'!$AA$48="Leve"),CONCATENATE("R7C",'Mapa final'!$O$48),"")</f>
        <v/>
      </c>
      <c r="M52" s="78" t="str">
        <f>IF(AND('Mapa final'!$Y$49="Muy Baja",'Mapa final'!$AA$49="Leve"),CONCATENATE("R7C",'Mapa final'!$O$49),"")</f>
        <v/>
      </c>
      <c r="N52" s="78" t="str">
        <f>IF(AND('Mapa final'!$Y$50="Muy Baja",'Mapa final'!$AA$50="Leve"),CONCATENATE("R7C",'Mapa final'!$O$50),"")</f>
        <v/>
      </c>
      <c r="O52" s="79" t="str">
        <f>IF(AND('Mapa final'!$Y$51="Muy Baja",'Mapa final'!$AA$51="Leve"),CONCATENATE("R7C",'Mapa final'!$O$51),"")</f>
        <v/>
      </c>
      <c r="P52" s="77" t="str">
        <f>IF(AND('Mapa final'!$Y$46="Muy Baja",'Mapa final'!$AA$46="Menor"),CONCATENATE("R7C",'Mapa final'!$O$46),"")</f>
        <v/>
      </c>
      <c r="Q52" s="78" t="str">
        <f>IF(AND('Mapa final'!$Y$47="Muy Baja",'Mapa final'!$AA$47="Menor"),CONCATENATE("R7C",'Mapa final'!$O$47),"")</f>
        <v/>
      </c>
      <c r="R52" s="78" t="str">
        <f>IF(AND('Mapa final'!$Y$48="Muy Baja",'Mapa final'!$AA$48="Menor"),CONCATENATE("R7C",'Mapa final'!$O$48),"")</f>
        <v/>
      </c>
      <c r="S52" s="78" t="str">
        <f>IF(AND('Mapa final'!$Y$49="Muy Baja",'Mapa final'!$AA$49="Menor"),CONCATENATE("R7C",'Mapa final'!$O$49),"")</f>
        <v/>
      </c>
      <c r="T52" s="78" t="str">
        <f>IF(AND('Mapa final'!$Y$50="Muy Baja",'Mapa final'!$AA$50="Menor"),CONCATENATE("R7C",'Mapa final'!$O$50),"")</f>
        <v/>
      </c>
      <c r="U52" s="79" t="str">
        <f>IF(AND('Mapa final'!$Y$51="Muy Baja",'Mapa final'!$AA$51="Menor"),CONCATENATE("R7C",'Mapa final'!$O$51),"")</f>
        <v/>
      </c>
      <c r="V52" s="68" t="str">
        <f>IF(AND('Mapa final'!$Y$46="Muy Baja",'Mapa final'!$AA$46="Moderado"),CONCATENATE("R7C",'Mapa final'!$O$46),"")</f>
        <v/>
      </c>
      <c r="W52" s="69" t="str">
        <f>IF(AND('Mapa final'!$Y$47="Muy Baja",'Mapa final'!$AA$47="Moderado"),CONCATENATE("R7C",'Mapa final'!$O$47),"")</f>
        <v/>
      </c>
      <c r="X52" s="69" t="str">
        <f>IF(AND('Mapa final'!$Y$48="Muy Baja",'Mapa final'!$AA$48="Moderado"),CONCATENATE("R7C",'Mapa final'!$O$48),"")</f>
        <v/>
      </c>
      <c r="Y52" s="69" t="str">
        <f>IF(AND('Mapa final'!$Y$49="Muy Baja",'Mapa final'!$AA$49="Moderado"),CONCATENATE("R7C",'Mapa final'!$O$49),"")</f>
        <v/>
      </c>
      <c r="Z52" s="69" t="str">
        <f>IF(AND('Mapa final'!$Y$50="Muy Baja",'Mapa final'!$AA$50="Moderado"),CONCATENATE("R7C",'Mapa final'!$O$50),"")</f>
        <v/>
      </c>
      <c r="AA52" s="70" t="str">
        <f>IF(AND('Mapa final'!$Y$51="Muy Baja",'Mapa final'!$AA$51="Moderado"),CONCATENATE("R7C",'Mapa final'!$O$51),"")</f>
        <v/>
      </c>
      <c r="AB52" s="52" t="str">
        <f>IF(AND('Mapa final'!$Y$46="Muy Baja",'Mapa final'!$AA$46="Mayor"),CONCATENATE("R7C",'Mapa final'!$O$46),"")</f>
        <v/>
      </c>
      <c r="AC52" s="53" t="str">
        <f>IF(AND('Mapa final'!$Y$47="Muy Baja",'Mapa final'!$AA$47="Mayor"),CONCATENATE("R7C",'Mapa final'!$O$47),"")</f>
        <v/>
      </c>
      <c r="AD52" s="58" t="str">
        <f>IF(AND('Mapa final'!$Y$48="Muy Baja",'Mapa final'!$AA$48="Mayor"),CONCATENATE("R7C",'Mapa final'!$O$48),"")</f>
        <v/>
      </c>
      <c r="AE52" s="58" t="str">
        <f>IF(AND('Mapa final'!$Y$49="Muy Baja",'Mapa final'!$AA$49="Mayor"),CONCATENATE("R7C",'Mapa final'!$O$49),"")</f>
        <v/>
      </c>
      <c r="AF52" s="58" t="str">
        <f>IF(AND('Mapa final'!$Y$50="Muy Baja",'Mapa final'!$AA$50="Mayor"),CONCATENATE("R7C",'Mapa final'!$O$50),"")</f>
        <v/>
      </c>
      <c r="AG52" s="54" t="str">
        <f>IF(AND('Mapa final'!$Y$51="Muy Baja",'Mapa final'!$AA$51="Mayor"),CONCATENATE("R7C",'Mapa final'!$O$51),"")</f>
        <v/>
      </c>
      <c r="AH52" s="55" t="str">
        <f>IF(AND('Mapa final'!$Y$46="Muy Baja",'Mapa final'!$AA$46="Catastrófico"),CONCATENATE("R7C",'Mapa final'!$O$46),"")</f>
        <v/>
      </c>
      <c r="AI52" s="56" t="str">
        <f>IF(AND('Mapa final'!$Y$47="Muy Baja",'Mapa final'!$AA$47="Catastrófico"),CONCATENATE("R7C",'Mapa final'!$O$47),"")</f>
        <v/>
      </c>
      <c r="AJ52" s="56" t="str">
        <f>IF(AND('Mapa final'!$Y$48="Muy Baja",'Mapa final'!$AA$48="Catastrófico"),CONCATENATE("R7C",'Mapa final'!$O$48),"")</f>
        <v/>
      </c>
      <c r="AK52" s="56" t="str">
        <f>IF(AND('Mapa final'!$Y$49="Muy Baja",'Mapa final'!$AA$49="Catastrófico"),CONCATENATE("R7C",'Mapa final'!$O$49),"")</f>
        <v/>
      </c>
      <c r="AL52" s="56" t="str">
        <f>IF(AND('Mapa final'!$Y$50="Muy Baja",'Mapa final'!$AA$50="Catastrófico"),CONCATENATE("R7C",'Mapa final'!$O$50),"")</f>
        <v/>
      </c>
      <c r="AM52" s="57" t="str">
        <f>IF(AND('Mapa final'!$Y$51="Muy Baja",'Mapa final'!$AA$51="Catastrófico"),CONCATENATE("R7C",'Mapa final'!$O$51),"")</f>
        <v/>
      </c>
      <c r="AN52" s="84"/>
      <c r="AO52" s="84"/>
      <c r="AP52" s="84"/>
      <c r="AQ52" s="84"/>
      <c r="AR52" s="84"/>
      <c r="AS52" s="84"/>
      <c r="AT52" s="84"/>
      <c r="AU52" s="84"/>
      <c r="AV52" s="84"/>
      <c r="AW52" s="84"/>
      <c r="AX52" s="84"/>
      <c r="AY52" s="84"/>
      <c r="AZ52" s="84"/>
      <c r="BA52" s="84"/>
      <c r="BB52" s="84"/>
      <c r="BC52" s="84"/>
      <c r="BD52" s="84"/>
      <c r="BE52" s="84"/>
      <c r="BF52" s="84"/>
      <c r="BG52" s="84"/>
      <c r="BH52" s="84"/>
      <c r="BI52" s="84"/>
      <c r="BJ52" s="84"/>
      <c r="BK52" s="84"/>
      <c r="BL52" s="84"/>
      <c r="BM52" s="84"/>
      <c r="BN52" s="84"/>
      <c r="BO52" s="84"/>
      <c r="BP52" s="84"/>
      <c r="BQ52" s="84"/>
      <c r="BR52" s="84"/>
      <c r="BS52" s="84"/>
      <c r="BT52" s="84"/>
      <c r="BU52" s="84"/>
      <c r="BV52" s="84"/>
      <c r="BW52" s="84"/>
      <c r="BX52" s="84"/>
      <c r="BY52" s="84"/>
      <c r="BZ52" s="84"/>
      <c r="CA52" s="84"/>
      <c r="CB52" s="84"/>
    </row>
    <row r="53" spans="1:80" ht="15" customHeight="1" x14ac:dyDescent="0.25">
      <c r="A53" s="84"/>
      <c r="B53" s="288"/>
      <c r="C53" s="288"/>
      <c r="D53" s="289"/>
      <c r="E53" s="329"/>
      <c r="F53" s="330"/>
      <c r="G53" s="330"/>
      <c r="H53" s="330"/>
      <c r="I53" s="331"/>
      <c r="J53" s="77" t="str">
        <f>IF(AND('Mapa final'!$Y$52="Muy Baja",'Mapa final'!$AA$52="Leve"),CONCATENATE("R8C",'Mapa final'!$O$52),"")</f>
        <v/>
      </c>
      <c r="K53" s="78" t="str">
        <f>IF(AND('Mapa final'!$Y$53="Muy Baja",'Mapa final'!$AA$53="Leve"),CONCATENATE("R8C",'Mapa final'!$O$53),"")</f>
        <v/>
      </c>
      <c r="L53" s="78" t="str">
        <f>IF(AND('Mapa final'!$Y$54="Muy Baja",'Mapa final'!$AA$54="Leve"),CONCATENATE("R8C",'Mapa final'!$O$54),"")</f>
        <v/>
      </c>
      <c r="M53" s="78" t="str">
        <f>IF(AND('Mapa final'!$Y$55="Muy Baja",'Mapa final'!$AA$55="Leve"),CONCATENATE("R8C",'Mapa final'!$O$55),"")</f>
        <v/>
      </c>
      <c r="N53" s="78" t="str">
        <f>IF(AND('Mapa final'!$Y$56="Muy Baja",'Mapa final'!$AA$56="Leve"),CONCATENATE("R8C",'Mapa final'!$O$56),"")</f>
        <v/>
      </c>
      <c r="O53" s="79" t="str">
        <f>IF(AND('Mapa final'!$Y$57="Muy Baja",'Mapa final'!$AA$57="Leve"),CONCATENATE("R8C",'Mapa final'!$O$57),"")</f>
        <v/>
      </c>
      <c r="P53" s="77" t="str">
        <f>IF(AND('Mapa final'!$Y$52="Muy Baja",'Mapa final'!$AA$52="Menor"),CONCATENATE("R8C",'Mapa final'!$O$52),"")</f>
        <v/>
      </c>
      <c r="Q53" s="78" t="str">
        <f>IF(AND('Mapa final'!$Y$53="Muy Baja",'Mapa final'!$AA$53="Menor"),CONCATENATE("R8C",'Mapa final'!$O$53),"")</f>
        <v/>
      </c>
      <c r="R53" s="78" t="str">
        <f>IF(AND('Mapa final'!$Y$54="Muy Baja",'Mapa final'!$AA$54="Menor"),CONCATENATE("R8C",'Mapa final'!$O$54),"")</f>
        <v/>
      </c>
      <c r="S53" s="78" t="str">
        <f>IF(AND('Mapa final'!$Y$55="Muy Baja",'Mapa final'!$AA$55="Menor"),CONCATENATE("R8C",'Mapa final'!$O$55),"")</f>
        <v/>
      </c>
      <c r="T53" s="78" t="str">
        <f>IF(AND('Mapa final'!$Y$56="Muy Baja",'Mapa final'!$AA$56="Menor"),CONCATENATE("R8C",'Mapa final'!$O$56),"")</f>
        <v/>
      </c>
      <c r="U53" s="79" t="str">
        <f>IF(AND('Mapa final'!$Y$57="Muy Baja",'Mapa final'!$AA$57="Menor"),CONCATENATE("R8C",'Mapa final'!$O$57),"")</f>
        <v/>
      </c>
      <c r="V53" s="68" t="str">
        <f>IF(AND('Mapa final'!$Y$52="Muy Baja",'Mapa final'!$AA$52="Moderado"),CONCATENATE("R8C",'Mapa final'!$O$52),"")</f>
        <v/>
      </c>
      <c r="W53" s="69" t="str">
        <f>IF(AND('Mapa final'!$Y$53="Muy Baja",'Mapa final'!$AA$53="Moderado"),CONCATENATE("R8C",'Mapa final'!$O$53),"")</f>
        <v/>
      </c>
      <c r="X53" s="69" t="str">
        <f>IF(AND('Mapa final'!$Y$54="Muy Baja",'Mapa final'!$AA$54="Moderado"),CONCATENATE("R8C",'Mapa final'!$O$54),"")</f>
        <v/>
      </c>
      <c r="Y53" s="69" t="str">
        <f>IF(AND('Mapa final'!$Y$55="Muy Baja",'Mapa final'!$AA$55="Moderado"),CONCATENATE("R8C",'Mapa final'!$O$55),"")</f>
        <v/>
      </c>
      <c r="Z53" s="69" t="str">
        <f>IF(AND('Mapa final'!$Y$56="Muy Baja",'Mapa final'!$AA$56="Moderado"),CONCATENATE("R8C",'Mapa final'!$O$56),"")</f>
        <v/>
      </c>
      <c r="AA53" s="70" t="str">
        <f>IF(AND('Mapa final'!$Y$57="Muy Baja",'Mapa final'!$AA$57="Moderado"),CONCATENATE("R8C",'Mapa final'!$O$57),"")</f>
        <v/>
      </c>
      <c r="AB53" s="52" t="str">
        <f>IF(AND('Mapa final'!$Y$52="Muy Baja",'Mapa final'!$AA$52="Mayor"),CONCATENATE("R8C",'Mapa final'!$O$52),"")</f>
        <v/>
      </c>
      <c r="AC53" s="53" t="str">
        <f>IF(AND('Mapa final'!$Y$53="Muy Baja",'Mapa final'!$AA$53="Mayor"),CONCATENATE("R8C",'Mapa final'!$O$53),"")</f>
        <v/>
      </c>
      <c r="AD53" s="58" t="str">
        <f>IF(AND('Mapa final'!$Y$54="Muy Baja",'Mapa final'!$AA$54="Mayor"),CONCATENATE("R8C",'Mapa final'!$O$54),"")</f>
        <v/>
      </c>
      <c r="AE53" s="58" t="str">
        <f>IF(AND('Mapa final'!$Y$55="Muy Baja",'Mapa final'!$AA$55="Mayor"),CONCATENATE("R8C",'Mapa final'!$O$55),"")</f>
        <v/>
      </c>
      <c r="AF53" s="58" t="str">
        <f>IF(AND('Mapa final'!$Y$56="Muy Baja",'Mapa final'!$AA$56="Mayor"),CONCATENATE("R8C",'Mapa final'!$O$56),"")</f>
        <v/>
      </c>
      <c r="AG53" s="54" t="str">
        <f>IF(AND('Mapa final'!$Y$57="Muy Baja",'Mapa final'!$AA$57="Mayor"),CONCATENATE("R8C",'Mapa final'!$O$57),"")</f>
        <v/>
      </c>
      <c r="AH53" s="55" t="str">
        <f>IF(AND('Mapa final'!$Y$52="Muy Baja",'Mapa final'!$AA$52="Catastrófico"),CONCATENATE("R8C",'Mapa final'!$O$52),"")</f>
        <v/>
      </c>
      <c r="AI53" s="56" t="str">
        <f>IF(AND('Mapa final'!$Y$53="Muy Baja",'Mapa final'!$AA$53="Catastrófico"),CONCATENATE("R8C",'Mapa final'!$O$53),"")</f>
        <v/>
      </c>
      <c r="AJ53" s="56" t="str">
        <f>IF(AND('Mapa final'!$Y$54="Muy Baja",'Mapa final'!$AA$54="Catastrófico"),CONCATENATE("R8C",'Mapa final'!$O$54),"")</f>
        <v/>
      </c>
      <c r="AK53" s="56" t="str">
        <f>IF(AND('Mapa final'!$Y$55="Muy Baja",'Mapa final'!$AA$55="Catastrófico"),CONCATENATE("R8C",'Mapa final'!$O$55),"")</f>
        <v/>
      </c>
      <c r="AL53" s="56" t="str">
        <f>IF(AND('Mapa final'!$Y$56="Muy Baja",'Mapa final'!$AA$56="Catastrófico"),CONCATENATE("R8C",'Mapa final'!$O$56),"")</f>
        <v/>
      </c>
      <c r="AM53" s="57" t="str">
        <f>IF(AND('Mapa final'!$Y$57="Muy Baja",'Mapa final'!$AA$57="Catastrófico"),CONCATENATE("R8C",'Mapa final'!$O$57),"")</f>
        <v/>
      </c>
      <c r="AN53" s="84"/>
      <c r="AO53" s="84"/>
      <c r="AP53" s="84"/>
      <c r="AQ53" s="84"/>
      <c r="AR53" s="84"/>
      <c r="AS53" s="84"/>
      <c r="AT53" s="84"/>
      <c r="AU53" s="84"/>
      <c r="AV53" s="84"/>
      <c r="AW53" s="84"/>
      <c r="AX53" s="84"/>
      <c r="AY53" s="84"/>
      <c r="AZ53" s="84"/>
      <c r="BA53" s="84"/>
      <c r="BB53" s="84"/>
      <c r="BC53" s="84"/>
      <c r="BD53" s="84"/>
      <c r="BE53" s="84"/>
      <c r="BF53" s="84"/>
      <c r="BG53" s="84"/>
      <c r="BH53" s="84"/>
      <c r="BI53" s="84"/>
      <c r="BJ53" s="84"/>
      <c r="BK53" s="84"/>
      <c r="BL53" s="84"/>
      <c r="BM53" s="84"/>
      <c r="BN53" s="84"/>
      <c r="BO53" s="84"/>
      <c r="BP53" s="84"/>
      <c r="BQ53" s="84"/>
      <c r="BR53" s="84"/>
      <c r="BS53" s="84"/>
      <c r="BT53" s="84"/>
      <c r="BU53" s="84"/>
      <c r="BV53" s="84"/>
      <c r="BW53" s="84"/>
      <c r="BX53" s="84"/>
      <c r="BY53" s="84"/>
      <c r="BZ53" s="84"/>
      <c r="CA53" s="84"/>
      <c r="CB53" s="84"/>
    </row>
    <row r="54" spans="1:80" ht="15" customHeight="1" x14ac:dyDescent="0.25">
      <c r="A54" s="84"/>
      <c r="B54" s="288"/>
      <c r="C54" s="288"/>
      <c r="D54" s="289"/>
      <c r="E54" s="329"/>
      <c r="F54" s="330"/>
      <c r="G54" s="330"/>
      <c r="H54" s="330"/>
      <c r="I54" s="331"/>
      <c r="J54" s="77" t="str">
        <f>IF(AND('Mapa final'!$Y$58="Muy Baja",'Mapa final'!$AA$58="Leve"),CONCATENATE("R9C",'Mapa final'!$O$58),"")</f>
        <v/>
      </c>
      <c r="K54" s="78" t="str">
        <f>IF(AND('Mapa final'!$Y$59="Muy Baja",'Mapa final'!$AA$59="Leve"),CONCATENATE("R9C",'Mapa final'!$O$59),"")</f>
        <v/>
      </c>
      <c r="L54" s="78" t="str">
        <f>IF(AND('Mapa final'!$Y$60="Muy Baja",'Mapa final'!$AA$60="Leve"),CONCATENATE("R9C",'Mapa final'!$O$60),"")</f>
        <v/>
      </c>
      <c r="M54" s="78" t="str">
        <f>IF(AND('Mapa final'!$Y$61="Muy Baja",'Mapa final'!$AA$61="Leve"),CONCATENATE("R9C",'Mapa final'!$O$61),"")</f>
        <v/>
      </c>
      <c r="N54" s="78" t="str">
        <f>IF(AND('Mapa final'!$Y$62="Muy Baja",'Mapa final'!$AA$62="Leve"),CONCATENATE("R9C",'Mapa final'!$O$62),"")</f>
        <v/>
      </c>
      <c r="O54" s="79" t="str">
        <f>IF(AND('Mapa final'!$Y$63="Muy Baja",'Mapa final'!$AA$63="Leve"),CONCATENATE("R9C",'Mapa final'!$O$63),"")</f>
        <v/>
      </c>
      <c r="P54" s="77" t="str">
        <f>IF(AND('Mapa final'!$Y$58="Muy Baja",'Mapa final'!$AA$58="Menor"),CONCATENATE("R9C",'Mapa final'!$O$58),"")</f>
        <v/>
      </c>
      <c r="Q54" s="78" t="str">
        <f>IF(AND('Mapa final'!$Y$59="Muy Baja",'Mapa final'!$AA$59="Menor"),CONCATENATE("R9C",'Mapa final'!$O$59),"")</f>
        <v/>
      </c>
      <c r="R54" s="78" t="str">
        <f>IF(AND('Mapa final'!$Y$60="Muy Baja",'Mapa final'!$AA$60="Menor"),CONCATENATE("R9C",'Mapa final'!$O$60),"")</f>
        <v/>
      </c>
      <c r="S54" s="78" t="str">
        <f>IF(AND('Mapa final'!$Y$61="Muy Baja",'Mapa final'!$AA$61="Menor"),CONCATENATE("R9C",'Mapa final'!$O$61),"")</f>
        <v/>
      </c>
      <c r="T54" s="78" t="str">
        <f>IF(AND('Mapa final'!$Y$62="Muy Baja",'Mapa final'!$AA$62="Menor"),CONCATENATE("R9C",'Mapa final'!$O$62),"")</f>
        <v/>
      </c>
      <c r="U54" s="79" t="str">
        <f>IF(AND('Mapa final'!$Y$63="Muy Baja",'Mapa final'!$AA$63="Menor"),CONCATENATE("R9C",'Mapa final'!$O$63),"")</f>
        <v/>
      </c>
      <c r="V54" s="68" t="str">
        <f>IF(AND('Mapa final'!$Y$58="Muy Baja",'Mapa final'!$AA$58="Moderado"),CONCATENATE("R9C",'Mapa final'!$O$58),"")</f>
        <v/>
      </c>
      <c r="W54" s="69" t="str">
        <f>IF(AND('Mapa final'!$Y$59="Muy Baja",'Mapa final'!$AA$59="Moderado"),CONCATENATE("R9C",'Mapa final'!$O$59),"")</f>
        <v/>
      </c>
      <c r="X54" s="69" t="str">
        <f>IF(AND('Mapa final'!$Y$60="Muy Baja",'Mapa final'!$AA$60="Moderado"),CONCATENATE("R9C",'Mapa final'!$O$60),"")</f>
        <v/>
      </c>
      <c r="Y54" s="69" t="str">
        <f>IF(AND('Mapa final'!$Y$61="Muy Baja",'Mapa final'!$AA$61="Moderado"),CONCATENATE("R9C",'Mapa final'!$O$61),"")</f>
        <v/>
      </c>
      <c r="Z54" s="69" t="str">
        <f>IF(AND('Mapa final'!$Y$62="Muy Baja",'Mapa final'!$AA$62="Moderado"),CONCATENATE("R9C",'Mapa final'!$O$62),"")</f>
        <v/>
      </c>
      <c r="AA54" s="70" t="str">
        <f>IF(AND('Mapa final'!$Y$63="Muy Baja",'Mapa final'!$AA$63="Moderado"),CONCATENATE("R9C",'Mapa final'!$O$63),"")</f>
        <v/>
      </c>
      <c r="AB54" s="52" t="str">
        <f>IF(AND('Mapa final'!$Y$58="Muy Baja",'Mapa final'!$AA$58="Mayor"),CONCATENATE("R9C",'Mapa final'!$O$58),"")</f>
        <v/>
      </c>
      <c r="AC54" s="53" t="str">
        <f>IF(AND('Mapa final'!$Y$59="Muy Baja",'Mapa final'!$AA$59="Mayor"),CONCATENATE("R9C",'Mapa final'!$O$59),"")</f>
        <v/>
      </c>
      <c r="AD54" s="58" t="str">
        <f>IF(AND('Mapa final'!$Y$60="Muy Baja",'Mapa final'!$AA$60="Mayor"),CONCATENATE("R9C",'Mapa final'!$O$60),"")</f>
        <v/>
      </c>
      <c r="AE54" s="58" t="str">
        <f>IF(AND('Mapa final'!$Y$61="Muy Baja",'Mapa final'!$AA$61="Mayor"),CONCATENATE("R9C",'Mapa final'!$O$61),"")</f>
        <v/>
      </c>
      <c r="AF54" s="58" t="str">
        <f>IF(AND('Mapa final'!$Y$62="Muy Baja",'Mapa final'!$AA$62="Mayor"),CONCATENATE("R9C",'Mapa final'!$O$62),"")</f>
        <v/>
      </c>
      <c r="AG54" s="54" t="str">
        <f>IF(AND('Mapa final'!$Y$63="Muy Baja",'Mapa final'!$AA$63="Mayor"),CONCATENATE("R9C",'Mapa final'!$O$63),"")</f>
        <v/>
      </c>
      <c r="AH54" s="55" t="str">
        <f>IF(AND('Mapa final'!$Y$58="Muy Baja",'Mapa final'!$AA$58="Catastrófico"),CONCATENATE("R9C",'Mapa final'!$O$58),"")</f>
        <v/>
      </c>
      <c r="AI54" s="56" t="str">
        <f>IF(AND('Mapa final'!$Y$59="Muy Baja",'Mapa final'!$AA$59="Catastrófico"),CONCATENATE("R9C",'Mapa final'!$O$59),"")</f>
        <v/>
      </c>
      <c r="AJ54" s="56" t="str">
        <f>IF(AND('Mapa final'!$Y$60="Muy Baja",'Mapa final'!$AA$60="Catastrófico"),CONCATENATE("R9C",'Mapa final'!$O$60),"")</f>
        <v/>
      </c>
      <c r="AK54" s="56" t="str">
        <f>IF(AND('Mapa final'!$Y$61="Muy Baja",'Mapa final'!$AA$61="Catastrófico"),CONCATENATE("R9C",'Mapa final'!$O$61),"")</f>
        <v/>
      </c>
      <c r="AL54" s="56" t="str">
        <f>IF(AND('Mapa final'!$Y$62="Muy Baja",'Mapa final'!$AA$62="Catastrófico"),CONCATENATE("R9C",'Mapa final'!$O$62),"")</f>
        <v/>
      </c>
      <c r="AM54" s="57" t="str">
        <f>IF(AND('Mapa final'!$Y$63="Muy Baja",'Mapa final'!$AA$63="Catastrófico"),CONCATENATE("R9C",'Mapa final'!$O$63),"")</f>
        <v/>
      </c>
      <c r="AN54" s="84"/>
      <c r="AO54" s="84"/>
      <c r="AP54" s="84"/>
      <c r="AQ54" s="84"/>
      <c r="AR54" s="84"/>
      <c r="AS54" s="84"/>
      <c r="AT54" s="84"/>
      <c r="AU54" s="84"/>
      <c r="AV54" s="84"/>
      <c r="AW54" s="84"/>
      <c r="AX54" s="84"/>
      <c r="AY54" s="84"/>
      <c r="AZ54" s="84"/>
      <c r="BA54" s="84"/>
      <c r="BB54" s="84"/>
      <c r="BC54" s="84"/>
      <c r="BD54" s="84"/>
      <c r="BE54" s="84"/>
      <c r="BF54" s="84"/>
      <c r="BG54" s="84"/>
      <c r="BH54" s="84"/>
      <c r="BI54" s="84"/>
      <c r="BJ54" s="84"/>
      <c r="BK54" s="84"/>
      <c r="BL54" s="84"/>
      <c r="BM54" s="84"/>
      <c r="BN54" s="84"/>
      <c r="BO54" s="84"/>
      <c r="BP54" s="84"/>
      <c r="BQ54" s="84"/>
      <c r="BR54" s="84"/>
      <c r="BS54" s="84"/>
      <c r="BT54" s="84"/>
      <c r="BU54" s="84"/>
      <c r="BV54" s="84"/>
      <c r="BW54" s="84"/>
      <c r="BX54" s="84"/>
      <c r="BY54" s="84"/>
      <c r="BZ54" s="84"/>
      <c r="CA54" s="84"/>
      <c r="CB54" s="84"/>
    </row>
    <row r="55" spans="1:80" ht="15.75" customHeight="1" thickBot="1" x14ac:dyDescent="0.3">
      <c r="A55" s="84"/>
      <c r="B55" s="288"/>
      <c r="C55" s="288"/>
      <c r="D55" s="289"/>
      <c r="E55" s="332"/>
      <c r="F55" s="333"/>
      <c r="G55" s="333"/>
      <c r="H55" s="333"/>
      <c r="I55" s="334"/>
      <c r="J55" s="80" t="str">
        <f>IF(AND('Mapa final'!$Y$64="Muy Baja",'Mapa final'!$AA$64="Leve"),CONCATENATE("R10C",'Mapa final'!$O$64),"")</f>
        <v/>
      </c>
      <c r="K55" s="81" t="str">
        <f>IF(AND('Mapa final'!$Y$65="Muy Baja",'Mapa final'!$AA$65="Leve"),CONCATENATE("R10C",'Mapa final'!$O$65),"")</f>
        <v/>
      </c>
      <c r="L55" s="81" t="str">
        <f>IF(AND('Mapa final'!$Y$66="Muy Baja",'Mapa final'!$AA$66="Leve"),CONCATENATE("R10C",'Mapa final'!$O$66),"")</f>
        <v/>
      </c>
      <c r="M55" s="81" t="str">
        <f>IF(AND('Mapa final'!$Y$67="Muy Baja",'Mapa final'!$AA$67="Leve"),CONCATENATE("R10C",'Mapa final'!$O$67),"")</f>
        <v/>
      </c>
      <c r="N55" s="81" t="str">
        <f>IF(AND('Mapa final'!$Y$68="Muy Baja",'Mapa final'!$AA$68="Leve"),CONCATENATE("R10C",'Mapa final'!$O$68),"")</f>
        <v/>
      </c>
      <c r="O55" s="82" t="str">
        <f>IF(AND('Mapa final'!$Y$69="Muy Baja",'Mapa final'!$AA$69="Leve"),CONCATENATE("R10C",'Mapa final'!$O$69),"")</f>
        <v/>
      </c>
      <c r="P55" s="80" t="str">
        <f>IF(AND('Mapa final'!$Y$64="Muy Baja",'Mapa final'!$AA$64="Menor"),CONCATENATE("R10C",'Mapa final'!$O$64),"")</f>
        <v/>
      </c>
      <c r="Q55" s="81" t="str">
        <f>IF(AND('Mapa final'!$Y$65="Muy Baja",'Mapa final'!$AA$65="Menor"),CONCATENATE("R10C",'Mapa final'!$O$65),"")</f>
        <v/>
      </c>
      <c r="R55" s="81" t="str">
        <f>IF(AND('Mapa final'!$Y$66="Muy Baja",'Mapa final'!$AA$66="Menor"),CONCATENATE("R10C",'Mapa final'!$O$66),"")</f>
        <v/>
      </c>
      <c r="S55" s="81" t="str">
        <f>IF(AND('Mapa final'!$Y$67="Muy Baja",'Mapa final'!$AA$67="Menor"),CONCATENATE("R10C",'Mapa final'!$O$67),"")</f>
        <v/>
      </c>
      <c r="T55" s="81" t="str">
        <f>IF(AND('Mapa final'!$Y$68="Muy Baja",'Mapa final'!$AA$68="Menor"),CONCATENATE("R10C",'Mapa final'!$O$68),"")</f>
        <v/>
      </c>
      <c r="U55" s="82" t="str">
        <f>IF(AND('Mapa final'!$Y$69="Muy Baja",'Mapa final'!$AA$69="Menor"),CONCATENATE("R10C",'Mapa final'!$O$69),"")</f>
        <v/>
      </c>
      <c r="V55" s="71" t="str">
        <f>IF(AND('Mapa final'!$Y$64="Muy Baja",'Mapa final'!$AA$64="Moderado"),CONCATENATE("R10C",'Mapa final'!$O$64),"")</f>
        <v/>
      </c>
      <c r="W55" s="72" t="str">
        <f>IF(AND('Mapa final'!$Y$65="Muy Baja",'Mapa final'!$AA$65="Moderado"),CONCATENATE("R10C",'Mapa final'!$O$65),"")</f>
        <v/>
      </c>
      <c r="X55" s="72" t="str">
        <f>IF(AND('Mapa final'!$Y$66="Muy Baja",'Mapa final'!$AA$66="Moderado"),CONCATENATE("R10C",'Mapa final'!$O$66),"")</f>
        <v/>
      </c>
      <c r="Y55" s="72" t="str">
        <f>IF(AND('Mapa final'!$Y$67="Muy Baja",'Mapa final'!$AA$67="Moderado"),CONCATENATE("R10C",'Mapa final'!$O$67),"")</f>
        <v/>
      </c>
      <c r="Z55" s="72" t="str">
        <f>IF(AND('Mapa final'!$Y$68="Muy Baja",'Mapa final'!$AA$68="Moderado"),CONCATENATE("R10C",'Mapa final'!$O$68),"")</f>
        <v/>
      </c>
      <c r="AA55" s="73" t="str">
        <f>IF(AND('Mapa final'!$Y$69="Muy Baja",'Mapa final'!$AA$69="Moderado"),CONCATENATE("R10C",'Mapa final'!$O$69),"")</f>
        <v/>
      </c>
      <c r="AB55" s="59" t="str">
        <f>IF(AND('Mapa final'!$Y$64="Muy Baja",'Mapa final'!$AA$64="Mayor"),CONCATENATE("R10C",'Mapa final'!$O$64),"")</f>
        <v/>
      </c>
      <c r="AC55" s="60" t="str">
        <f>IF(AND('Mapa final'!$Y$65="Muy Baja",'Mapa final'!$AA$65="Mayor"),CONCATENATE("R10C",'Mapa final'!$O$65),"")</f>
        <v/>
      </c>
      <c r="AD55" s="60" t="str">
        <f>IF(AND('Mapa final'!$Y$66="Muy Baja",'Mapa final'!$AA$66="Mayor"),CONCATENATE("R10C",'Mapa final'!$O$66),"")</f>
        <v/>
      </c>
      <c r="AE55" s="60" t="str">
        <f>IF(AND('Mapa final'!$Y$67="Muy Baja",'Mapa final'!$AA$67="Mayor"),CONCATENATE("R10C",'Mapa final'!$O$67),"")</f>
        <v/>
      </c>
      <c r="AF55" s="60" t="str">
        <f>IF(AND('Mapa final'!$Y$68="Muy Baja",'Mapa final'!$AA$68="Mayor"),CONCATENATE("R10C",'Mapa final'!$O$68),"")</f>
        <v/>
      </c>
      <c r="AG55" s="61" t="str">
        <f>IF(AND('Mapa final'!$Y$69="Muy Baja",'Mapa final'!$AA$69="Mayor"),CONCATENATE("R10C",'Mapa final'!$O$69),"")</f>
        <v/>
      </c>
      <c r="AH55" s="62" t="str">
        <f>IF(AND('Mapa final'!$Y$64="Muy Baja",'Mapa final'!$AA$64="Catastrófico"),CONCATENATE("R10C",'Mapa final'!$O$64),"")</f>
        <v/>
      </c>
      <c r="AI55" s="63" t="str">
        <f>IF(AND('Mapa final'!$Y$65="Muy Baja",'Mapa final'!$AA$65="Catastrófico"),CONCATENATE("R10C",'Mapa final'!$O$65),"")</f>
        <v/>
      </c>
      <c r="AJ55" s="63" t="str">
        <f>IF(AND('Mapa final'!$Y$66="Muy Baja",'Mapa final'!$AA$66="Catastrófico"),CONCATENATE("R10C",'Mapa final'!$O$66),"")</f>
        <v/>
      </c>
      <c r="AK55" s="63" t="str">
        <f>IF(AND('Mapa final'!$Y$67="Muy Baja",'Mapa final'!$AA$67="Catastrófico"),CONCATENATE("R10C",'Mapa final'!$O$67),"")</f>
        <v/>
      </c>
      <c r="AL55" s="63" t="str">
        <f>IF(AND('Mapa final'!$Y$68="Muy Baja",'Mapa final'!$AA$68="Catastrófico"),CONCATENATE("R10C",'Mapa final'!$O$68),"")</f>
        <v/>
      </c>
      <c r="AM55" s="64" t="str">
        <f>IF(AND('Mapa final'!$Y$69="Muy Baja",'Mapa final'!$AA$69="Catastrófico"),CONCATENATE("R10C",'Mapa final'!$O$69),"")</f>
        <v/>
      </c>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row>
    <row r="56" spans="1:80" x14ac:dyDescent="0.25">
      <c r="A56" s="84"/>
      <c r="B56" s="84"/>
      <c r="C56" s="84"/>
      <c r="D56" s="84"/>
      <c r="E56" s="84"/>
      <c r="F56" s="84"/>
      <c r="G56" s="84"/>
      <c r="H56" s="84"/>
      <c r="I56" s="84"/>
      <c r="J56" s="326" t="s">
        <v>112</v>
      </c>
      <c r="K56" s="327"/>
      <c r="L56" s="327"/>
      <c r="M56" s="327"/>
      <c r="N56" s="327"/>
      <c r="O56" s="328"/>
      <c r="P56" s="326" t="s">
        <v>111</v>
      </c>
      <c r="Q56" s="327"/>
      <c r="R56" s="327"/>
      <c r="S56" s="327"/>
      <c r="T56" s="327"/>
      <c r="U56" s="328"/>
      <c r="V56" s="326" t="s">
        <v>110</v>
      </c>
      <c r="W56" s="327"/>
      <c r="X56" s="327"/>
      <c r="Y56" s="327"/>
      <c r="Z56" s="327"/>
      <c r="AA56" s="328"/>
      <c r="AB56" s="326" t="s">
        <v>109</v>
      </c>
      <c r="AC56" s="335"/>
      <c r="AD56" s="327"/>
      <c r="AE56" s="327"/>
      <c r="AF56" s="327"/>
      <c r="AG56" s="328"/>
      <c r="AH56" s="326" t="s">
        <v>108</v>
      </c>
      <c r="AI56" s="327"/>
      <c r="AJ56" s="327"/>
      <c r="AK56" s="327"/>
      <c r="AL56" s="327"/>
      <c r="AM56" s="328"/>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row>
    <row r="57" spans="1:80" x14ac:dyDescent="0.25">
      <c r="A57" s="84"/>
      <c r="B57" s="84"/>
      <c r="C57" s="84"/>
      <c r="D57" s="84"/>
      <c r="E57" s="84"/>
      <c r="F57" s="84"/>
      <c r="G57" s="84"/>
      <c r="H57" s="84"/>
      <c r="I57" s="84"/>
      <c r="J57" s="329"/>
      <c r="K57" s="330"/>
      <c r="L57" s="330"/>
      <c r="M57" s="330"/>
      <c r="N57" s="330"/>
      <c r="O57" s="331"/>
      <c r="P57" s="329"/>
      <c r="Q57" s="330"/>
      <c r="R57" s="330"/>
      <c r="S57" s="330"/>
      <c r="T57" s="330"/>
      <c r="U57" s="331"/>
      <c r="V57" s="329"/>
      <c r="W57" s="330"/>
      <c r="X57" s="330"/>
      <c r="Y57" s="330"/>
      <c r="Z57" s="330"/>
      <c r="AA57" s="331"/>
      <c r="AB57" s="329"/>
      <c r="AC57" s="330"/>
      <c r="AD57" s="330"/>
      <c r="AE57" s="330"/>
      <c r="AF57" s="330"/>
      <c r="AG57" s="331"/>
      <c r="AH57" s="329"/>
      <c r="AI57" s="330"/>
      <c r="AJ57" s="330"/>
      <c r="AK57" s="330"/>
      <c r="AL57" s="330"/>
      <c r="AM57" s="331"/>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4"/>
      <c r="BR57" s="84"/>
      <c r="BS57" s="84"/>
      <c r="BT57" s="84"/>
      <c r="BU57" s="84"/>
      <c r="BV57" s="84"/>
      <c r="BW57" s="84"/>
      <c r="BX57" s="84"/>
      <c r="BY57" s="84"/>
      <c r="BZ57" s="84"/>
      <c r="CA57" s="84"/>
      <c r="CB57" s="84"/>
    </row>
    <row r="58" spans="1:80" x14ac:dyDescent="0.25">
      <c r="A58" s="84"/>
      <c r="B58" s="84"/>
      <c r="C58" s="84"/>
      <c r="D58" s="84"/>
      <c r="E58" s="84"/>
      <c r="F58" s="84"/>
      <c r="G58" s="84"/>
      <c r="H58" s="84"/>
      <c r="I58" s="84"/>
      <c r="J58" s="329"/>
      <c r="K58" s="330"/>
      <c r="L58" s="330"/>
      <c r="M58" s="330"/>
      <c r="N58" s="330"/>
      <c r="O58" s="331"/>
      <c r="P58" s="329"/>
      <c r="Q58" s="330"/>
      <c r="R58" s="330"/>
      <c r="S58" s="330"/>
      <c r="T58" s="330"/>
      <c r="U58" s="331"/>
      <c r="V58" s="329"/>
      <c r="W58" s="330"/>
      <c r="X58" s="330"/>
      <c r="Y58" s="330"/>
      <c r="Z58" s="330"/>
      <c r="AA58" s="331"/>
      <c r="AB58" s="329"/>
      <c r="AC58" s="330"/>
      <c r="AD58" s="330"/>
      <c r="AE58" s="330"/>
      <c r="AF58" s="330"/>
      <c r="AG58" s="331"/>
      <c r="AH58" s="329"/>
      <c r="AI58" s="330"/>
      <c r="AJ58" s="330"/>
      <c r="AK58" s="330"/>
      <c r="AL58" s="330"/>
      <c r="AM58" s="331"/>
      <c r="AN58" s="84"/>
      <c r="AO58" s="84"/>
      <c r="AP58" s="84"/>
      <c r="AQ58" s="84"/>
      <c r="AR58" s="84"/>
      <c r="AS58" s="84"/>
      <c r="AT58" s="84"/>
      <c r="AU58" s="84"/>
      <c r="AV58" s="84"/>
      <c r="AW58" s="84"/>
      <c r="AX58" s="84"/>
      <c r="AY58" s="84"/>
      <c r="AZ58" s="84"/>
      <c r="BA58" s="84"/>
      <c r="BB58" s="84"/>
      <c r="BC58" s="84"/>
      <c r="BD58" s="84"/>
      <c r="BE58" s="84"/>
      <c r="BF58" s="84"/>
      <c r="BG58" s="84"/>
      <c r="BH58" s="84"/>
      <c r="BI58" s="84"/>
      <c r="BJ58" s="84"/>
      <c r="BK58" s="84"/>
      <c r="BL58" s="84"/>
      <c r="BM58" s="84"/>
      <c r="BN58" s="84"/>
      <c r="BO58" s="84"/>
      <c r="BP58" s="84"/>
      <c r="BQ58" s="84"/>
      <c r="BR58" s="84"/>
      <c r="BS58" s="84"/>
      <c r="BT58" s="84"/>
      <c r="BU58" s="84"/>
      <c r="BV58" s="84"/>
      <c r="BW58" s="84"/>
      <c r="BX58" s="84"/>
      <c r="BY58" s="84"/>
      <c r="BZ58" s="84"/>
      <c r="CA58" s="84"/>
      <c r="CB58" s="84"/>
    </row>
    <row r="59" spans="1:80" x14ac:dyDescent="0.25">
      <c r="A59" s="84"/>
      <c r="B59" s="84"/>
      <c r="C59" s="84"/>
      <c r="D59" s="84"/>
      <c r="E59" s="84"/>
      <c r="F59" s="84"/>
      <c r="G59" s="84"/>
      <c r="H59" s="84"/>
      <c r="I59" s="84"/>
      <c r="J59" s="329"/>
      <c r="K59" s="330"/>
      <c r="L59" s="330"/>
      <c r="M59" s="330"/>
      <c r="N59" s="330"/>
      <c r="O59" s="331"/>
      <c r="P59" s="329"/>
      <c r="Q59" s="330"/>
      <c r="R59" s="330"/>
      <c r="S59" s="330"/>
      <c r="T59" s="330"/>
      <c r="U59" s="331"/>
      <c r="V59" s="329"/>
      <c r="W59" s="330"/>
      <c r="X59" s="330"/>
      <c r="Y59" s="330"/>
      <c r="Z59" s="330"/>
      <c r="AA59" s="331"/>
      <c r="AB59" s="329"/>
      <c r="AC59" s="330"/>
      <c r="AD59" s="330"/>
      <c r="AE59" s="330"/>
      <c r="AF59" s="330"/>
      <c r="AG59" s="331"/>
      <c r="AH59" s="329"/>
      <c r="AI59" s="330"/>
      <c r="AJ59" s="330"/>
      <c r="AK59" s="330"/>
      <c r="AL59" s="330"/>
      <c r="AM59" s="331"/>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c r="BM59" s="84"/>
      <c r="BN59" s="84"/>
      <c r="BO59" s="84"/>
      <c r="BP59" s="84"/>
      <c r="BQ59" s="84"/>
      <c r="BR59" s="84"/>
      <c r="BS59" s="84"/>
      <c r="BT59" s="84"/>
      <c r="BU59" s="84"/>
      <c r="BV59" s="84"/>
      <c r="BW59" s="84"/>
      <c r="BX59" s="84"/>
      <c r="BY59" s="84"/>
      <c r="BZ59" s="84"/>
      <c r="CA59" s="84"/>
      <c r="CB59" s="84"/>
    </row>
    <row r="60" spans="1:80" x14ac:dyDescent="0.25">
      <c r="A60" s="84"/>
      <c r="B60" s="84"/>
      <c r="C60" s="84"/>
      <c r="D60" s="84"/>
      <c r="E60" s="84"/>
      <c r="F60" s="84"/>
      <c r="G60" s="84"/>
      <c r="H60" s="84"/>
      <c r="I60" s="84"/>
      <c r="J60" s="329"/>
      <c r="K60" s="330"/>
      <c r="L60" s="330"/>
      <c r="M60" s="330"/>
      <c r="N60" s="330"/>
      <c r="O60" s="331"/>
      <c r="P60" s="329"/>
      <c r="Q60" s="330"/>
      <c r="R60" s="330"/>
      <c r="S60" s="330"/>
      <c r="T60" s="330"/>
      <c r="U60" s="331"/>
      <c r="V60" s="329"/>
      <c r="W60" s="330"/>
      <c r="X60" s="330"/>
      <c r="Y60" s="330"/>
      <c r="Z60" s="330"/>
      <c r="AA60" s="331"/>
      <c r="AB60" s="329"/>
      <c r="AC60" s="330"/>
      <c r="AD60" s="330"/>
      <c r="AE60" s="330"/>
      <c r="AF60" s="330"/>
      <c r="AG60" s="331"/>
      <c r="AH60" s="329"/>
      <c r="AI60" s="330"/>
      <c r="AJ60" s="330"/>
      <c r="AK60" s="330"/>
      <c r="AL60" s="330"/>
      <c r="AM60" s="331"/>
      <c r="AN60" s="84"/>
      <c r="AO60" s="84"/>
      <c r="AP60" s="84"/>
      <c r="AQ60" s="84"/>
      <c r="AR60" s="84"/>
      <c r="AS60" s="84"/>
      <c r="AT60" s="84"/>
      <c r="AU60" s="84"/>
      <c r="AV60" s="84"/>
      <c r="AW60" s="84"/>
      <c r="AX60" s="84"/>
      <c r="AY60" s="84"/>
      <c r="AZ60" s="84"/>
      <c r="BA60" s="84"/>
      <c r="BB60" s="84"/>
      <c r="BC60" s="84"/>
      <c r="BD60" s="84"/>
      <c r="BE60" s="84"/>
      <c r="BF60" s="84"/>
      <c r="BG60" s="84"/>
      <c r="BH60" s="84"/>
      <c r="BI60" s="84"/>
      <c r="BJ60" s="84"/>
      <c r="BK60" s="84"/>
      <c r="BL60" s="84"/>
      <c r="BM60" s="84"/>
      <c r="BN60" s="84"/>
      <c r="BO60" s="84"/>
      <c r="BP60" s="84"/>
      <c r="BQ60" s="84"/>
      <c r="BR60" s="84"/>
      <c r="BS60" s="84"/>
      <c r="BT60" s="84"/>
      <c r="BU60" s="84"/>
      <c r="BV60" s="84"/>
      <c r="BW60" s="84"/>
      <c r="BX60" s="84"/>
      <c r="BY60" s="84"/>
      <c r="BZ60" s="84"/>
      <c r="CA60" s="84"/>
      <c r="CB60" s="84"/>
    </row>
    <row r="61" spans="1:80" ht="15.75" thickBot="1" x14ac:dyDescent="0.3">
      <c r="A61" s="84"/>
      <c r="B61" s="84"/>
      <c r="C61" s="84"/>
      <c r="D61" s="84"/>
      <c r="E61" s="84"/>
      <c r="F61" s="84"/>
      <c r="G61" s="84"/>
      <c r="H61" s="84"/>
      <c r="I61" s="84"/>
      <c r="J61" s="332"/>
      <c r="K61" s="333"/>
      <c r="L61" s="333"/>
      <c r="M61" s="333"/>
      <c r="N61" s="333"/>
      <c r="O61" s="334"/>
      <c r="P61" s="332"/>
      <c r="Q61" s="333"/>
      <c r="R61" s="333"/>
      <c r="S61" s="333"/>
      <c r="T61" s="333"/>
      <c r="U61" s="334"/>
      <c r="V61" s="332"/>
      <c r="W61" s="333"/>
      <c r="X61" s="333"/>
      <c r="Y61" s="333"/>
      <c r="Z61" s="333"/>
      <c r="AA61" s="334"/>
      <c r="AB61" s="332"/>
      <c r="AC61" s="333"/>
      <c r="AD61" s="333"/>
      <c r="AE61" s="333"/>
      <c r="AF61" s="333"/>
      <c r="AG61" s="334"/>
      <c r="AH61" s="332"/>
      <c r="AI61" s="333"/>
      <c r="AJ61" s="333"/>
      <c r="AK61" s="333"/>
      <c r="AL61" s="333"/>
      <c r="AM61" s="334"/>
      <c r="AN61" s="84"/>
      <c r="AO61" s="84"/>
      <c r="AP61" s="84"/>
      <c r="AQ61" s="84"/>
      <c r="AR61" s="84"/>
      <c r="AS61" s="84"/>
      <c r="AT61" s="84"/>
      <c r="AU61" s="84"/>
      <c r="AV61" s="84"/>
      <c r="AW61" s="84"/>
      <c r="AX61" s="84"/>
      <c r="AY61" s="84"/>
      <c r="AZ61" s="84"/>
      <c r="BA61" s="84"/>
      <c r="BB61" s="84"/>
      <c r="BC61" s="84"/>
      <c r="BD61" s="84"/>
      <c r="BE61" s="84"/>
      <c r="BF61" s="84"/>
      <c r="BG61" s="84"/>
      <c r="BH61" s="84"/>
      <c r="BI61" s="84"/>
      <c r="BJ61" s="84"/>
      <c r="BK61" s="84"/>
      <c r="BL61" s="84"/>
      <c r="BM61" s="84"/>
      <c r="BN61" s="84"/>
      <c r="BO61" s="84"/>
      <c r="BP61" s="84"/>
      <c r="BQ61" s="84"/>
      <c r="BR61" s="84"/>
      <c r="BS61" s="84"/>
      <c r="BT61" s="84"/>
      <c r="BU61" s="84"/>
      <c r="BV61" s="84"/>
      <c r="BW61" s="84"/>
      <c r="BX61" s="84"/>
      <c r="BY61" s="84"/>
      <c r="BZ61" s="84"/>
      <c r="CA61" s="84"/>
      <c r="CB61" s="84"/>
    </row>
    <row r="62" spans="1:80"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row>
    <row r="63" spans="1:80" ht="15" customHeight="1" x14ac:dyDescent="0.25">
      <c r="A63" s="84"/>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N63" s="88"/>
      <c r="AO63" s="88"/>
      <c r="AP63" s="88"/>
      <c r="AQ63" s="88"/>
      <c r="AR63" s="88"/>
      <c r="AS63" s="88"/>
      <c r="AT63" s="88"/>
      <c r="AU63" s="84"/>
      <c r="AV63" s="84"/>
      <c r="AW63" s="84"/>
      <c r="AX63" s="84"/>
      <c r="AY63" s="84"/>
      <c r="AZ63" s="84"/>
      <c r="BA63" s="84"/>
      <c r="BB63" s="84"/>
      <c r="BC63" s="84"/>
      <c r="BD63" s="84"/>
      <c r="BE63" s="84"/>
      <c r="BF63" s="84"/>
      <c r="BG63" s="84"/>
      <c r="BH63" s="84"/>
    </row>
    <row r="64" spans="1:80" ht="15" customHeight="1" x14ac:dyDescent="0.25">
      <c r="A64" s="84"/>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88"/>
      <c r="AT64" s="88"/>
      <c r="AU64" s="84"/>
      <c r="AV64" s="84"/>
      <c r="AW64" s="84"/>
      <c r="AX64" s="84"/>
      <c r="AY64" s="84"/>
      <c r="AZ64" s="84"/>
      <c r="BA64" s="84"/>
      <c r="BB64" s="84"/>
      <c r="BC64" s="84"/>
      <c r="BD64" s="84"/>
      <c r="BE64" s="84"/>
      <c r="BF64" s="84"/>
      <c r="BG64" s="84"/>
      <c r="BH64" s="84"/>
    </row>
    <row r="65" spans="1:60"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4"/>
      <c r="AU65" s="84"/>
      <c r="AV65" s="84"/>
      <c r="AW65" s="84"/>
      <c r="AX65" s="84"/>
      <c r="AY65" s="84"/>
      <c r="AZ65" s="84"/>
      <c r="BA65" s="84"/>
      <c r="BB65" s="84"/>
      <c r="BC65" s="84"/>
      <c r="BD65" s="84"/>
      <c r="BE65" s="84"/>
      <c r="BF65" s="84"/>
      <c r="BG65" s="84"/>
      <c r="BH65" s="84"/>
    </row>
    <row r="66" spans="1:60"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4"/>
      <c r="AK66" s="84"/>
      <c r="AL66" s="84"/>
      <c r="AM66" s="84"/>
      <c r="AN66" s="84"/>
      <c r="AO66" s="84"/>
      <c r="AP66" s="84"/>
      <c r="AQ66" s="84"/>
      <c r="AR66" s="84"/>
      <c r="AS66" s="84"/>
      <c r="AT66" s="84"/>
      <c r="AU66" s="84"/>
      <c r="AV66" s="84"/>
      <c r="AW66" s="84"/>
      <c r="AX66" s="84"/>
      <c r="AY66" s="84"/>
      <c r="AZ66" s="84"/>
      <c r="BA66" s="84"/>
      <c r="BB66" s="84"/>
      <c r="BC66" s="84"/>
      <c r="BD66" s="84"/>
      <c r="BE66" s="84"/>
      <c r="BF66" s="84"/>
      <c r="BG66" s="84"/>
      <c r="BH66" s="84"/>
    </row>
    <row r="67" spans="1:60"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4"/>
      <c r="AK67" s="84"/>
      <c r="AL67" s="84"/>
      <c r="AM67" s="84"/>
      <c r="AN67" s="84"/>
      <c r="AO67" s="84"/>
      <c r="AP67" s="84"/>
      <c r="AQ67" s="84"/>
      <c r="AR67" s="84"/>
      <c r="AS67" s="84"/>
      <c r="AT67" s="84"/>
      <c r="AU67" s="84"/>
      <c r="AV67" s="84"/>
      <c r="AW67" s="84"/>
      <c r="AX67" s="84"/>
      <c r="AY67" s="84"/>
      <c r="AZ67" s="84"/>
      <c r="BA67" s="84"/>
      <c r="BB67" s="84"/>
      <c r="BC67" s="84"/>
      <c r="BD67" s="84"/>
      <c r="BE67" s="84"/>
      <c r="BF67" s="84"/>
      <c r="BG67" s="84"/>
      <c r="BH67" s="84"/>
    </row>
    <row r="68" spans="1:60"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4"/>
      <c r="AK68" s="84"/>
      <c r="AL68" s="84"/>
      <c r="AM68" s="84"/>
      <c r="AN68" s="84"/>
      <c r="AO68" s="84"/>
      <c r="AP68" s="84"/>
      <c r="AQ68" s="84"/>
      <c r="AR68" s="84"/>
      <c r="AS68" s="84"/>
      <c r="AT68" s="84"/>
      <c r="AU68" s="84"/>
      <c r="AV68" s="84"/>
      <c r="AW68" s="84"/>
      <c r="AX68" s="84"/>
      <c r="AY68" s="84"/>
      <c r="AZ68" s="84"/>
      <c r="BA68" s="84"/>
      <c r="BB68" s="84"/>
      <c r="BC68" s="84"/>
      <c r="BD68" s="84"/>
      <c r="BE68" s="84"/>
      <c r="BF68" s="84"/>
      <c r="BG68" s="84"/>
      <c r="BH68" s="84"/>
    </row>
    <row r="69" spans="1:60"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84"/>
      <c r="BC69" s="84"/>
      <c r="BD69" s="84"/>
      <c r="BE69" s="84"/>
      <c r="BF69" s="84"/>
      <c r="BG69" s="84"/>
      <c r="BH69" s="84"/>
    </row>
    <row r="70" spans="1:60"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84"/>
      <c r="BC70" s="84"/>
      <c r="BD70" s="84"/>
      <c r="BE70" s="84"/>
      <c r="BF70" s="84"/>
      <c r="BG70" s="84"/>
      <c r="BH70" s="84"/>
    </row>
    <row r="71" spans="1:60"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84"/>
      <c r="BC71" s="84"/>
      <c r="BD71" s="84"/>
      <c r="BE71" s="84"/>
      <c r="BF71" s="84"/>
      <c r="BG71" s="84"/>
      <c r="BH71" s="84"/>
    </row>
    <row r="72" spans="1:60"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c r="BA72" s="84"/>
      <c r="BB72" s="84"/>
      <c r="BC72" s="84"/>
      <c r="BD72" s="84"/>
      <c r="BE72" s="84"/>
      <c r="BF72" s="84"/>
      <c r="BG72" s="84"/>
      <c r="BH72" s="84"/>
    </row>
    <row r="73" spans="1:60"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c r="BA73" s="84"/>
      <c r="BB73" s="84"/>
      <c r="BC73" s="84"/>
      <c r="BD73" s="84"/>
      <c r="BE73" s="84"/>
      <c r="BF73" s="84"/>
      <c r="BG73" s="84"/>
      <c r="BH73" s="84"/>
    </row>
    <row r="74" spans="1:60"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c r="BA74" s="84"/>
      <c r="BB74" s="84"/>
      <c r="BC74" s="84"/>
      <c r="BD74" s="84"/>
      <c r="BE74" s="84"/>
      <c r="BF74" s="84"/>
      <c r="BG74" s="84"/>
      <c r="BH74" s="84"/>
    </row>
    <row r="75" spans="1:60"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c r="BA75" s="84"/>
      <c r="BB75" s="84"/>
      <c r="BC75" s="84"/>
      <c r="BD75" s="84"/>
      <c r="BE75" s="84"/>
      <c r="BF75" s="84"/>
      <c r="BG75" s="84"/>
      <c r="BH75" s="84"/>
    </row>
    <row r="76" spans="1:60"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c r="BA76" s="84"/>
      <c r="BB76" s="84"/>
      <c r="BC76" s="84"/>
      <c r="BD76" s="84"/>
      <c r="BE76" s="84"/>
      <c r="BF76" s="84"/>
      <c r="BG76" s="84"/>
      <c r="BH76" s="84"/>
    </row>
    <row r="77" spans="1:60"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c r="BA77" s="84"/>
      <c r="BB77" s="84"/>
      <c r="BC77" s="84"/>
      <c r="BD77" s="84"/>
      <c r="BE77" s="84"/>
      <c r="BF77" s="84"/>
      <c r="BG77" s="84"/>
      <c r="BH77" s="84"/>
    </row>
    <row r="78" spans="1:60"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c r="BA78" s="84"/>
      <c r="BB78" s="84"/>
      <c r="BC78" s="84"/>
      <c r="BD78" s="84"/>
      <c r="BE78" s="84"/>
      <c r="BF78" s="84"/>
      <c r="BG78" s="84"/>
      <c r="BH78" s="84"/>
    </row>
    <row r="79" spans="1:60"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c r="BA79" s="84"/>
      <c r="BB79" s="84"/>
      <c r="BC79" s="84"/>
      <c r="BD79" s="84"/>
      <c r="BE79" s="84"/>
      <c r="BF79" s="84"/>
      <c r="BG79" s="84"/>
      <c r="BH79" s="84"/>
    </row>
    <row r="80" spans="1:60"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row>
    <row r="81" spans="1:60"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row>
    <row r="82" spans="1:60"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c r="BA82" s="84"/>
      <c r="BB82" s="84"/>
      <c r="BC82" s="84"/>
      <c r="BD82" s="84"/>
      <c r="BE82" s="84"/>
      <c r="BF82" s="84"/>
      <c r="BG82" s="84"/>
      <c r="BH82" s="84"/>
    </row>
    <row r="83" spans="1:60"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row>
    <row r="84" spans="1:60"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row>
    <row r="85" spans="1:60"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c r="BA85" s="84"/>
      <c r="BB85" s="84"/>
      <c r="BC85" s="84"/>
      <c r="BD85" s="84"/>
      <c r="BE85" s="84"/>
      <c r="BF85" s="84"/>
      <c r="BG85" s="84"/>
      <c r="BH85" s="84"/>
    </row>
    <row r="86" spans="1:60"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c r="BA86" s="84"/>
      <c r="BB86" s="84"/>
      <c r="BC86" s="84"/>
      <c r="BD86" s="84"/>
      <c r="BE86" s="84"/>
      <c r="BF86" s="84"/>
      <c r="BG86" s="84"/>
      <c r="BH86" s="84"/>
    </row>
    <row r="87" spans="1:60"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84"/>
      <c r="BC87" s="84"/>
      <c r="BD87" s="84"/>
      <c r="BE87" s="84"/>
      <c r="BF87" s="84"/>
      <c r="BG87" s="84"/>
      <c r="BH87" s="84"/>
    </row>
    <row r="88" spans="1:60"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84"/>
      <c r="BC88" s="84"/>
      <c r="BD88" s="84"/>
      <c r="BE88" s="84"/>
      <c r="BF88" s="84"/>
      <c r="BG88" s="84"/>
      <c r="BH88" s="84"/>
    </row>
    <row r="89" spans="1:60"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84"/>
      <c r="BC89" s="84"/>
      <c r="BD89" s="84"/>
      <c r="BE89" s="84"/>
      <c r="BF89" s="84"/>
      <c r="BG89" s="84"/>
      <c r="BH89" s="84"/>
    </row>
    <row r="90" spans="1:60"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c r="BA90" s="84"/>
      <c r="BB90" s="84"/>
      <c r="BC90" s="84"/>
      <c r="BD90" s="84"/>
      <c r="BE90" s="84"/>
      <c r="BF90" s="84"/>
      <c r="BG90" s="84"/>
      <c r="BH90" s="84"/>
    </row>
    <row r="91" spans="1:60"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c r="BA91" s="84"/>
      <c r="BB91" s="84"/>
      <c r="BC91" s="84"/>
      <c r="BD91" s="84"/>
      <c r="BE91" s="84"/>
      <c r="BF91" s="84"/>
      <c r="BG91" s="84"/>
      <c r="BH91" s="84"/>
    </row>
    <row r="92" spans="1:60"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row>
    <row r="93" spans="1:60"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c r="BA93" s="84"/>
      <c r="BB93" s="84"/>
      <c r="BC93" s="84"/>
      <c r="BD93" s="84"/>
      <c r="BE93" s="84"/>
      <c r="BF93" s="84"/>
      <c r="BG93" s="84"/>
      <c r="BH93" s="84"/>
    </row>
    <row r="94" spans="1:60"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c r="BA94" s="84"/>
      <c r="BB94" s="84"/>
      <c r="BC94" s="84"/>
      <c r="BD94" s="84"/>
      <c r="BE94" s="84"/>
      <c r="BF94" s="84"/>
      <c r="BG94" s="84"/>
      <c r="BH94" s="84"/>
    </row>
    <row r="95" spans="1:60"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c r="BA95" s="84"/>
      <c r="BB95" s="84"/>
      <c r="BC95" s="84"/>
      <c r="BD95" s="84"/>
      <c r="BE95" s="84"/>
      <c r="BF95" s="84"/>
      <c r="BG95" s="84"/>
      <c r="BH95" s="84"/>
    </row>
    <row r="96" spans="1:60"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c r="BA96" s="84"/>
      <c r="BB96" s="84"/>
      <c r="BC96" s="84"/>
      <c r="BD96" s="84"/>
      <c r="BE96" s="84"/>
      <c r="BF96" s="84"/>
      <c r="BG96" s="84"/>
      <c r="BH96" s="84"/>
    </row>
    <row r="97" spans="1:60"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84"/>
      <c r="BC97" s="84"/>
      <c r="BD97" s="84"/>
      <c r="BE97" s="84"/>
      <c r="BF97" s="84"/>
      <c r="BG97" s="84"/>
      <c r="BH97" s="84"/>
    </row>
    <row r="98" spans="1:60"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c r="BA98" s="84"/>
      <c r="BB98" s="84"/>
      <c r="BC98" s="84"/>
      <c r="BD98" s="84"/>
      <c r="BE98" s="84"/>
      <c r="BF98" s="84"/>
      <c r="BG98" s="84"/>
      <c r="BH98" s="84"/>
    </row>
    <row r="99" spans="1:60"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c r="BA99" s="84"/>
      <c r="BB99" s="84"/>
      <c r="BC99" s="84"/>
      <c r="BD99" s="84"/>
      <c r="BE99" s="84"/>
      <c r="BF99" s="84"/>
      <c r="BG99" s="84"/>
      <c r="BH99" s="84"/>
    </row>
    <row r="100" spans="1:60"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c r="BA100" s="84"/>
      <c r="BB100" s="84"/>
      <c r="BC100" s="84"/>
      <c r="BD100" s="84"/>
      <c r="BE100" s="84"/>
      <c r="BF100" s="84"/>
      <c r="BG100" s="84"/>
      <c r="BH100" s="84"/>
    </row>
    <row r="101" spans="1:60"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c r="BA101" s="84"/>
      <c r="BB101" s="84"/>
      <c r="BC101" s="84"/>
      <c r="BD101" s="84"/>
      <c r="BE101" s="84"/>
      <c r="BF101" s="84"/>
      <c r="BG101" s="84"/>
      <c r="BH101" s="84"/>
    </row>
    <row r="102" spans="1:60"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c r="BA102" s="84"/>
      <c r="BB102" s="84"/>
      <c r="BC102" s="84"/>
      <c r="BD102" s="84"/>
      <c r="BE102" s="84"/>
      <c r="BF102" s="84"/>
      <c r="BG102" s="84"/>
      <c r="BH102" s="84"/>
    </row>
    <row r="103" spans="1:60"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c r="BA103" s="84"/>
      <c r="BB103" s="84"/>
      <c r="BC103" s="84"/>
      <c r="BD103" s="84"/>
      <c r="BE103" s="84"/>
      <c r="BF103" s="84"/>
      <c r="BG103" s="84"/>
      <c r="BH103" s="84"/>
    </row>
    <row r="104" spans="1:60"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c r="BA104" s="84"/>
      <c r="BB104" s="84"/>
      <c r="BC104" s="84"/>
      <c r="BD104" s="84"/>
      <c r="BE104" s="84"/>
      <c r="BF104" s="84"/>
      <c r="BG104" s="84"/>
      <c r="BH104" s="84"/>
    </row>
    <row r="105" spans="1:60"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84"/>
      <c r="BC105" s="84"/>
      <c r="BD105" s="84"/>
      <c r="BE105" s="84"/>
      <c r="BF105" s="84"/>
      <c r="BG105" s="84"/>
      <c r="BH105" s="84"/>
    </row>
    <row r="106" spans="1:60"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c r="BA106" s="84"/>
      <c r="BB106" s="84"/>
      <c r="BC106" s="84"/>
      <c r="BD106" s="84"/>
      <c r="BE106" s="84"/>
      <c r="BF106" s="84"/>
      <c r="BG106" s="84"/>
      <c r="BH106" s="84"/>
    </row>
    <row r="107" spans="1:60"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c r="BA107" s="84"/>
      <c r="BB107" s="84"/>
      <c r="BC107" s="84"/>
      <c r="BD107" s="84"/>
      <c r="BE107" s="84"/>
      <c r="BF107" s="84"/>
      <c r="BG107" s="84"/>
      <c r="BH107" s="84"/>
    </row>
    <row r="108" spans="1:60"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c r="BA108" s="84"/>
      <c r="BB108" s="84"/>
      <c r="BC108" s="84"/>
      <c r="BD108" s="84"/>
      <c r="BE108" s="84"/>
      <c r="BF108" s="84"/>
      <c r="BG108" s="84"/>
      <c r="BH108" s="84"/>
    </row>
    <row r="109" spans="1:60"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c r="BA109" s="84"/>
      <c r="BB109" s="84"/>
      <c r="BC109" s="84"/>
      <c r="BD109" s="84"/>
      <c r="BE109" s="84"/>
      <c r="BF109" s="84"/>
      <c r="BG109" s="84"/>
      <c r="BH109" s="84"/>
    </row>
    <row r="110" spans="1:60"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c r="BA110" s="84"/>
      <c r="BB110" s="84"/>
      <c r="BC110" s="84"/>
      <c r="BD110" s="84"/>
      <c r="BE110" s="84"/>
      <c r="BF110" s="84"/>
      <c r="BG110" s="84"/>
      <c r="BH110" s="84"/>
    </row>
    <row r="111" spans="1:60"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c r="BA111" s="84"/>
      <c r="BB111" s="84"/>
      <c r="BC111" s="84"/>
      <c r="BD111" s="84"/>
      <c r="BE111" s="84"/>
      <c r="BF111" s="84"/>
      <c r="BG111" s="84"/>
      <c r="BH111" s="84"/>
    </row>
    <row r="112" spans="1:60"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c r="BA112" s="84"/>
      <c r="BB112" s="84"/>
      <c r="BC112" s="84"/>
      <c r="BD112" s="84"/>
      <c r="BE112" s="84"/>
      <c r="BF112" s="84"/>
      <c r="BG112" s="84"/>
      <c r="BH112" s="84"/>
    </row>
    <row r="113" spans="1:60"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c r="BA113" s="84"/>
      <c r="BB113" s="84"/>
      <c r="BC113" s="84"/>
      <c r="BD113" s="84"/>
      <c r="BE113" s="84"/>
      <c r="BF113" s="84"/>
      <c r="BG113" s="84"/>
      <c r="BH113" s="84"/>
    </row>
    <row r="114" spans="1:60"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row>
    <row r="115" spans="1:60"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84"/>
      <c r="BC115" s="84"/>
      <c r="BD115" s="84"/>
      <c r="BE115" s="84"/>
      <c r="BF115" s="84"/>
      <c r="BG115" s="84"/>
      <c r="BH115" s="84"/>
    </row>
    <row r="116" spans="1:60"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c r="BA116" s="84"/>
      <c r="BB116" s="84"/>
      <c r="BC116" s="84"/>
      <c r="BD116" s="84"/>
      <c r="BE116" s="84"/>
      <c r="BF116" s="84"/>
      <c r="BG116" s="84"/>
      <c r="BH116" s="84"/>
    </row>
    <row r="117" spans="1:60"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c r="BA117" s="84"/>
      <c r="BB117" s="84"/>
      <c r="BC117" s="84"/>
      <c r="BD117" s="84"/>
      <c r="BE117" s="84"/>
      <c r="BF117" s="84"/>
      <c r="BG117" s="84"/>
      <c r="BH117" s="84"/>
    </row>
    <row r="118" spans="1:60"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c r="BA118" s="84"/>
      <c r="BB118" s="84"/>
      <c r="BC118" s="84"/>
      <c r="BD118" s="84"/>
      <c r="BE118" s="84"/>
      <c r="BF118" s="84"/>
      <c r="BG118" s="84"/>
      <c r="BH118" s="84"/>
    </row>
    <row r="119" spans="1:60"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c r="BA119" s="84"/>
      <c r="BB119" s="84"/>
      <c r="BC119" s="84"/>
      <c r="BD119" s="84"/>
      <c r="BE119" s="84"/>
      <c r="BF119" s="84"/>
      <c r="BG119" s="84"/>
      <c r="BH119" s="84"/>
    </row>
    <row r="120" spans="1:60"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row>
    <row r="121" spans="1:60"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c r="BA121" s="84"/>
      <c r="BB121" s="84"/>
      <c r="BC121" s="84"/>
      <c r="BD121" s="84"/>
      <c r="BE121" s="84"/>
      <c r="BF121" s="84"/>
      <c r="BG121" s="84"/>
      <c r="BH121" s="84"/>
    </row>
    <row r="122" spans="1:60"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c r="BA122" s="84"/>
      <c r="BB122" s="84"/>
      <c r="BC122" s="84"/>
      <c r="BD122" s="84"/>
      <c r="BE122" s="84"/>
      <c r="BF122" s="84"/>
      <c r="BG122" s="84"/>
      <c r="BH122" s="84"/>
    </row>
    <row r="123" spans="1:60"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c r="BC123" s="84"/>
      <c r="BD123" s="84"/>
      <c r="BE123" s="84"/>
      <c r="BF123" s="84"/>
      <c r="BG123" s="84"/>
      <c r="BH123" s="84"/>
    </row>
    <row r="124" spans="1:60"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84"/>
      <c r="BC124" s="84"/>
      <c r="BD124" s="84"/>
      <c r="BE124" s="84"/>
      <c r="BF124" s="84"/>
      <c r="BG124" s="84"/>
      <c r="BH124" s="84"/>
    </row>
    <row r="125" spans="1:60"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row>
    <row r="126" spans="1:60"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row>
    <row r="127" spans="1:60"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row>
    <row r="128" spans="1:60"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c r="BA128" s="84"/>
      <c r="BB128" s="84"/>
      <c r="BC128" s="84"/>
      <c r="BD128" s="84"/>
      <c r="BE128" s="84"/>
      <c r="BF128" s="84"/>
      <c r="BG128" s="84"/>
      <c r="BH128" s="84"/>
    </row>
    <row r="129" spans="1:60"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c r="BA129" s="84"/>
      <c r="BB129" s="84"/>
      <c r="BC129" s="84"/>
      <c r="BD129" s="84"/>
      <c r="BE129" s="84"/>
      <c r="BF129" s="84"/>
      <c r="BG129" s="84"/>
      <c r="BH129" s="84"/>
    </row>
    <row r="130" spans="1:60"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c r="BA130" s="84"/>
      <c r="BB130" s="84"/>
      <c r="BC130" s="84"/>
      <c r="BD130" s="84"/>
      <c r="BE130" s="84"/>
      <c r="BF130" s="84"/>
      <c r="BG130" s="84"/>
      <c r="BH130" s="84"/>
    </row>
    <row r="131" spans="1:60"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c r="BA131" s="84"/>
      <c r="BB131" s="84"/>
      <c r="BC131" s="84"/>
      <c r="BD131" s="84"/>
      <c r="BE131" s="84"/>
      <c r="BF131" s="84"/>
      <c r="BG131" s="84"/>
      <c r="BH131" s="84"/>
    </row>
    <row r="132" spans="1:60"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c r="BA132" s="84"/>
      <c r="BB132" s="84"/>
      <c r="BC132" s="84"/>
      <c r="BD132" s="84"/>
      <c r="BE132" s="84"/>
      <c r="BF132" s="84"/>
      <c r="BG132" s="84"/>
      <c r="BH132" s="84"/>
    </row>
    <row r="133" spans="1:60"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84"/>
      <c r="BC133" s="84"/>
      <c r="BD133" s="84"/>
      <c r="BE133" s="84"/>
      <c r="BF133" s="84"/>
      <c r="BG133" s="84"/>
      <c r="BH133" s="84"/>
    </row>
    <row r="134" spans="1:60"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c r="BA134" s="84"/>
      <c r="BB134" s="84"/>
      <c r="BC134" s="84"/>
      <c r="BD134" s="84"/>
      <c r="BE134" s="84"/>
      <c r="BF134" s="84"/>
      <c r="BG134" s="84"/>
      <c r="BH134" s="84"/>
    </row>
    <row r="135" spans="1:60"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row>
    <row r="136" spans="1:60"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c r="BA136" s="84"/>
      <c r="BB136" s="84"/>
      <c r="BC136" s="84"/>
      <c r="BD136" s="84"/>
      <c r="BE136" s="84"/>
      <c r="BF136" s="84"/>
      <c r="BG136" s="84"/>
      <c r="BH136" s="84"/>
    </row>
    <row r="137" spans="1:60"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c r="BA137" s="84"/>
      <c r="BB137" s="84"/>
      <c r="BC137" s="84"/>
      <c r="BD137" s="84"/>
      <c r="BE137" s="84"/>
      <c r="BF137" s="84"/>
      <c r="BG137" s="84"/>
      <c r="BH137" s="84"/>
    </row>
    <row r="138" spans="1:60"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c r="AO138" s="84"/>
      <c r="AP138" s="84"/>
      <c r="AQ138" s="84"/>
      <c r="AR138" s="84"/>
      <c r="AS138" s="84"/>
      <c r="AT138" s="84"/>
      <c r="AU138" s="84"/>
      <c r="AV138" s="84"/>
      <c r="AW138" s="84"/>
      <c r="AX138" s="84"/>
      <c r="AY138" s="84"/>
      <c r="AZ138" s="84"/>
      <c r="BA138" s="84"/>
      <c r="BB138" s="84"/>
      <c r="BC138" s="84"/>
      <c r="BD138" s="84"/>
      <c r="BE138" s="84"/>
      <c r="BF138" s="84"/>
      <c r="BG138" s="84"/>
      <c r="BH138" s="84"/>
    </row>
    <row r="139" spans="1:60"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c r="AO139" s="84"/>
      <c r="AP139" s="84"/>
      <c r="AQ139" s="84"/>
      <c r="AR139" s="84"/>
      <c r="AS139" s="84"/>
      <c r="AT139" s="84"/>
      <c r="AU139" s="84"/>
      <c r="AV139" s="84"/>
      <c r="AW139" s="84"/>
      <c r="AX139" s="84"/>
      <c r="AY139" s="84"/>
      <c r="AZ139" s="84"/>
      <c r="BA139" s="84"/>
      <c r="BB139" s="84"/>
      <c r="BC139" s="84"/>
      <c r="BD139" s="84"/>
      <c r="BE139" s="84"/>
      <c r="BF139" s="84"/>
      <c r="BG139" s="84"/>
      <c r="BH139" s="84"/>
    </row>
    <row r="140" spans="1:60"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c r="AO140" s="84"/>
      <c r="AP140" s="84"/>
      <c r="AQ140" s="84"/>
      <c r="AR140" s="84"/>
      <c r="AS140" s="84"/>
      <c r="AT140" s="84"/>
      <c r="AU140" s="84"/>
      <c r="AV140" s="84"/>
      <c r="AW140" s="84"/>
      <c r="AX140" s="84"/>
      <c r="AY140" s="84"/>
      <c r="AZ140" s="84"/>
      <c r="BA140" s="84"/>
      <c r="BB140" s="84"/>
      <c r="BC140" s="84"/>
      <c r="BD140" s="84"/>
      <c r="BE140" s="84"/>
      <c r="BF140" s="84"/>
      <c r="BG140" s="84"/>
      <c r="BH140" s="84"/>
    </row>
    <row r="141" spans="1:60"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84"/>
      <c r="BC141" s="84"/>
      <c r="BD141" s="84"/>
      <c r="BE141" s="84"/>
      <c r="BF141" s="84"/>
      <c r="BG141" s="84"/>
      <c r="BH141" s="84"/>
    </row>
    <row r="142" spans="1:60"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84"/>
      <c r="BC142" s="84"/>
      <c r="BD142" s="84"/>
      <c r="BE142" s="84"/>
      <c r="BF142" s="84"/>
      <c r="BG142" s="84"/>
      <c r="BH142" s="84"/>
    </row>
    <row r="143" spans="1:60"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84"/>
      <c r="BC143" s="84"/>
      <c r="BD143" s="84"/>
      <c r="BE143" s="84"/>
      <c r="BF143" s="84"/>
      <c r="BG143" s="84"/>
      <c r="BH143" s="84"/>
    </row>
    <row r="144" spans="1:60"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4"/>
      <c r="AZ144" s="84"/>
      <c r="BA144" s="84"/>
      <c r="BB144" s="84"/>
      <c r="BC144" s="84"/>
      <c r="BD144" s="84"/>
      <c r="BE144" s="84"/>
      <c r="BF144" s="84"/>
      <c r="BG144" s="84"/>
      <c r="BH144" s="84"/>
    </row>
    <row r="145" spans="1:60"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4"/>
      <c r="AZ145" s="84"/>
      <c r="BA145" s="84"/>
      <c r="BB145" s="84"/>
      <c r="BC145" s="84"/>
      <c r="BD145" s="84"/>
      <c r="BE145" s="84"/>
      <c r="BF145" s="84"/>
      <c r="BG145" s="84"/>
      <c r="BH145" s="84"/>
    </row>
    <row r="146" spans="1:60"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4"/>
      <c r="AZ146" s="84"/>
      <c r="BA146" s="84"/>
      <c r="BB146" s="84"/>
      <c r="BC146" s="84"/>
      <c r="BD146" s="84"/>
      <c r="BE146" s="84"/>
      <c r="BF146" s="84"/>
      <c r="BG146" s="84"/>
      <c r="BH146" s="84"/>
    </row>
    <row r="147" spans="1:60"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4"/>
      <c r="AZ147" s="84"/>
      <c r="BA147" s="84"/>
      <c r="BB147" s="84"/>
      <c r="BC147" s="84"/>
      <c r="BD147" s="84"/>
      <c r="BE147" s="84"/>
      <c r="BF147" s="84"/>
      <c r="BG147" s="84"/>
      <c r="BH147" s="84"/>
    </row>
    <row r="148" spans="1:60"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4"/>
      <c r="AZ148" s="84"/>
      <c r="BA148" s="84"/>
      <c r="BB148" s="84"/>
      <c r="BC148" s="84"/>
      <c r="BD148" s="84"/>
      <c r="BE148" s="84"/>
      <c r="BF148" s="84"/>
      <c r="BG148" s="84"/>
      <c r="BH148" s="84"/>
    </row>
    <row r="149" spans="1:60"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4"/>
      <c r="AZ149" s="84"/>
      <c r="BA149" s="84"/>
      <c r="BB149" s="84"/>
      <c r="BC149" s="84"/>
      <c r="BD149" s="84"/>
      <c r="BE149" s="84"/>
      <c r="BF149" s="84"/>
      <c r="BG149" s="84"/>
      <c r="BH149" s="84"/>
    </row>
    <row r="150" spans="1:60"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4"/>
      <c r="AZ150" s="84"/>
      <c r="BA150" s="84"/>
      <c r="BB150" s="84"/>
      <c r="BC150" s="84"/>
      <c r="BD150" s="84"/>
      <c r="BE150" s="84"/>
      <c r="BF150" s="84"/>
      <c r="BG150" s="84"/>
      <c r="BH150" s="84"/>
    </row>
    <row r="151" spans="1:60"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84"/>
      <c r="BC151" s="84"/>
      <c r="BD151" s="84"/>
      <c r="BE151" s="84"/>
      <c r="BF151" s="84"/>
      <c r="BG151" s="84"/>
      <c r="BH151" s="84"/>
    </row>
    <row r="152" spans="1:60"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4"/>
      <c r="AZ152" s="84"/>
      <c r="BA152" s="84"/>
      <c r="BB152" s="84"/>
      <c r="BC152" s="84"/>
      <c r="BD152" s="84"/>
      <c r="BE152" s="84"/>
      <c r="BF152" s="84"/>
      <c r="BG152" s="84"/>
      <c r="BH152" s="84"/>
    </row>
    <row r="153" spans="1:60"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4"/>
      <c r="AZ153" s="84"/>
      <c r="BA153" s="84"/>
      <c r="BB153" s="84"/>
      <c r="BC153" s="84"/>
      <c r="BD153" s="84"/>
      <c r="BE153" s="84"/>
      <c r="BF153" s="84"/>
      <c r="BG153" s="84"/>
      <c r="BH153" s="84"/>
    </row>
    <row r="154" spans="1:60"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4"/>
      <c r="AZ154" s="84"/>
      <c r="BA154" s="84"/>
      <c r="BB154" s="84"/>
      <c r="BC154" s="84"/>
      <c r="BD154" s="84"/>
      <c r="BE154" s="84"/>
      <c r="BF154" s="84"/>
      <c r="BG154" s="84"/>
      <c r="BH154" s="84"/>
    </row>
    <row r="155" spans="1:60"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c r="AQ155" s="84"/>
      <c r="AR155" s="84"/>
      <c r="AS155" s="84"/>
      <c r="AT155" s="84"/>
      <c r="AU155" s="84"/>
      <c r="AV155" s="84"/>
      <c r="AW155" s="84"/>
      <c r="AX155" s="84"/>
      <c r="AY155" s="84"/>
      <c r="AZ155" s="84"/>
      <c r="BA155" s="84"/>
      <c r="BB155" s="84"/>
      <c r="BC155" s="84"/>
      <c r="BD155" s="84"/>
      <c r="BE155" s="84"/>
      <c r="BF155" s="84"/>
      <c r="BG155" s="84"/>
      <c r="BH155" s="84"/>
    </row>
    <row r="156" spans="1:60"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c r="AQ156" s="84"/>
      <c r="AR156" s="84"/>
      <c r="AS156" s="84"/>
      <c r="AT156" s="84"/>
      <c r="AU156" s="84"/>
      <c r="AV156" s="84"/>
      <c r="AW156" s="84"/>
      <c r="AX156" s="84"/>
      <c r="AY156" s="84"/>
      <c r="AZ156" s="84"/>
      <c r="BA156" s="84"/>
      <c r="BB156" s="84"/>
      <c r="BC156" s="84"/>
      <c r="BD156" s="84"/>
      <c r="BE156" s="84"/>
      <c r="BF156" s="84"/>
      <c r="BG156" s="84"/>
      <c r="BH156" s="84"/>
    </row>
    <row r="157" spans="1:60"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c r="AQ157" s="84"/>
      <c r="AR157" s="84"/>
      <c r="AS157" s="84"/>
      <c r="AT157" s="84"/>
      <c r="AU157" s="84"/>
      <c r="AV157" s="84"/>
      <c r="AW157" s="84"/>
      <c r="AX157" s="84"/>
      <c r="AY157" s="84"/>
      <c r="AZ157" s="84"/>
      <c r="BA157" s="84"/>
      <c r="BB157" s="84"/>
      <c r="BC157" s="84"/>
      <c r="BD157" s="84"/>
      <c r="BE157" s="84"/>
      <c r="BF157" s="84"/>
      <c r="BG157" s="84"/>
      <c r="BH157" s="84"/>
    </row>
    <row r="158" spans="1:60"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c r="AQ158" s="84"/>
      <c r="AR158" s="84"/>
      <c r="AS158" s="84"/>
      <c r="AT158" s="84"/>
      <c r="AU158" s="84"/>
      <c r="AV158" s="84"/>
      <c r="AW158" s="84"/>
      <c r="AX158" s="84"/>
      <c r="AY158" s="84"/>
      <c r="AZ158" s="84"/>
      <c r="BA158" s="84"/>
      <c r="BB158" s="84"/>
      <c r="BC158" s="84"/>
      <c r="BD158" s="84"/>
      <c r="BE158" s="84"/>
      <c r="BF158" s="84"/>
      <c r="BG158" s="84"/>
      <c r="BH158" s="84"/>
    </row>
    <row r="159" spans="1:60"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84"/>
      <c r="BC159" s="84"/>
      <c r="BD159" s="84"/>
      <c r="BE159" s="84"/>
      <c r="BF159" s="84"/>
      <c r="BG159" s="84"/>
      <c r="BH159" s="84"/>
    </row>
    <row r="160" spans="1:60"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84"/>
      <c r="BC160" s="84"/>
      <c r="BD160" s="84"/>
      <c r="BE160" s="84"/>
      <c r="BF160" s="84"/>
      <c r="BG160" s="84"/>
      <c r="BH160" s="84"/>
    </row>
    <row r="161" spans="1:60"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84"/>
      <c r="BC161" s="84"/>
      <c r="BD161" s="84"/>
      <c r="BE161" s="84"/>
      <c r="BF161" s="84"/>
      <c r="BG161" s="84"/>
      <c r="BH161" s="84"/>
    </row>
    <row r="162" spans="1:60"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c r="AA162" s="84"/>
      <c r="AB162" s="84"/>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4"/>
      <c r="AZ162" s="84"/>
      <c r="BA162" s="84"/>
      <c r="BB162" s="84"/>
      <c r="BC162" s="84"/>
      <c r="BD162" s="84"/>
      <c r="BE162" s="84"/>
      <c r="BF162" s="84"/>
      <c r="BG162" s="84"/>
      <c r="BH162" s="84"/>
    </row>
    <row r="163" spans="1:60"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c r="AA163" s="84"/>
      <c r="AB163" s="84"/>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4"/>
      <c r="AZ163" s="84"/>
      <c r="BA163" s="84"/>
      <c r="BB163" s="84"/>
      <c r="BC163" s="84"/>
      <c r="BD163" s="84"/>
      <c r="BE163" s="84"/>
      <c r="BF163" s="84"/>
      <c r="BG163" s="84"/>
      <c r="BH163" s="84"/>
    </row>
    <row r="164" spans="1:60"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row>
    <row r="165" spans="1:60"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c r="AA165" s="84"/>
      <c r="AB165" s="84"/>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4"/>
      <c r="AZ165" s="84"/>
      <c r="BA165" s="84"/>
      <c r="BB165" s="84"/>
      <c r="BC165" s="84"/>
      <c r="BD165" s="84"/>
      <c r="BE165" s="84"/>
      <c r="BF165" s="84"/>
      <c r="BG165" s="84"/>
      <c r="BH165" s="84"/>
    </row>
    <row r="166" spans="1:60"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c r="AA166" s="84"/>
      <c r="AB166" s="84"/>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4"/>
      <c r="AZ166" s="84"/>
      <c r="BA166" s="84"/>
      <c r="BB166" s="84"/>
      <c r="BC166" s="84"/>
      <c r="BD166" s="84"/>
      <c r="BE166" s="84"/>
      <c r="BF166" s="84"/>
      <c r="BG166" s="84"/>
      <c r="BH166" s="84"/>
    </row>
    <row r="167" spans="1:60"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c r="BF167" s="84"/>
      <c r="BG167" s="84"/>
      <c r="BH167" s="84"/>
    </row>
    <row r="168" spans="1:60"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c r="BF168" s="84"/>
      <c r="BG168" s="84"/>
      <c r="BH168" s="84"/>
    </row>
    <row r="169" spans="1:60"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84"/>
      <c r="BC169" s="84"/>
      <c r="BD169" s="84"/>
      <c r="BE169" s="84"/>
      <c r="BF169" s="84"/>
      <c r="BG169" s="84"/>
      <c r="BH169" s="84"/>
    </row>
    <row r="170" spans="1:60"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row>
    <row r="171" spans="1:60"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4"/>
      <c r="AZ171" s="84"/>
      <c r="BA171" s="84"/>
      <c r="BB171" s="84"/>
      <c r="BC171" s="84"/>
      <c r="BD171" s="84"/>
      <c r="BE171" s="84"/>
      <c r="BF171" s="84"/>
      <c r="BG171" s="84"/>
      <c r="BH171" s="84"/>
    </row>
    <row r="172" spans="1:60"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4"/>
      <c r="AZ172" s="84"/>
      <c r="BA172" s="84"/>
      <c r="BB172" s="84"/>
      <c r="BC172" s="84"/>
      <c r="BD172" s="84"/>
      <c r="BE172" s="84"/>
      <c r="BF172" s="84"/>
      <c r="BG172" s="84"/>
      <c r="BH172" s="84"/>
    </row>
    <row r="173" spans="1:60"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4"/>
      <c r="AZ173" s="84"/>
      <c r="BA173" s="84"/>
      <c r="BB173" s="84"/>
      <c r="BC173" s="84"/>
      <c r="BD173" s="84"/>
      <c r="BE173" s="84"/>
      <c r="BF173" s="84"/>
      <c r="BG173" s="84"/>
      <c r="BH173" s="84"/>
    </row>
    <row r="174" spans="1:60"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4"/>
      <c r="AZ174" s="84"/>
      <c r="BA174" s="84"/>
      <c r="BB174" s="84"/>
      <c r="BC174" s="84"/>
      <c r="BD174" s="84"/>
      <c r="BE174" s="84"/>
      <c r="BF174" s="84"/>
      <c r="BG174" s="84"/>
      <c r="BH174" s="84"/>
    </row>
    <row r="175" spans="1:60"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4"/>
      <c r="AZ175" s="84"/>
      <c r="BA175" s="84"/>
      <c r="BB175" s="84"/>
      <c r="BC175" s="84"/>
      <c r="BD175" s="84"/>
      <c r="BE175" s="84"/>
      <c r="BF175" s="84"/>
      <c r="BG175" s="84"/>
      <c r="BH175" s="84"/>
    </row>
    <row r="176" spans="1:60"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row>
    <row r="177" spans="1:60"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84"/>
      <c r="BC177" s="84"/>
      <c r="BD177" s="84"/>
      <c r="BE177" s="84"/>
      <c r="BF177" s="84"/>
      <c r="BG177" s="84"/>
      <c r="BH177" s="84"/>
    </row>
    <row r="178" spans="1:60"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84"/>
      <c r="BC178" s="84"/>
      <c r="BD178" s="84"/>
      <c r="BE178" s="84"/>
      <c r="BF178" s="84"/>
      <c r="BG178" s="84"/>
      <c r="BH178" s="84"/>
    </row>
    <row r="179" spans="1:60"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84"/>
      <c r="BC179" s="84"/>
      <c r="BD179" s="84"/>
      <c r="BE179" s="84"/>
      <c r="BF179" s="84"/>
      <c r="BG179" s="84"/>
      <c r="BH179" s="84"/>
    </row>
    <row r="180" spans="1:60"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c r="AA180" s="84"/>
      <c r="AB180" s="84"/>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4"/>
      <c r="AZ180" s="84"/>
      <c r="BA180" s="84"/>
      <c r="BB180" s="84"/>
      <c r="BC180" s="84"/>
      <c r="BD180" s="84"/>
      <c r="BE180" s="84"/>
      <c r="BF180" s="84"/>
      <c r="BG180" s="84"/>
      <c r="BH180" s="84"/>
    </row>
    <row r="181" spans="1:60"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c r="AA181" s="84"/>
      <c r="AB181" s="84"/>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4"/>
      <c r="AZ181" s="84"/>
      <c r="BA181" s="84"/>
      <c r="BB181" s="84"/>
      <c r="BC181" s="84"/>
      <c r="BD181" s="84"/>
      <c r="BE181" s="84"/>
      <c r="BF181" s="84"/>
      <c r="BG181" s="84"/>
      <c r="BH181" s="84"/>
    </row>
    <row r="182" spans="1:60"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c r="AA182" s="84"/>
      <c r="AB182" s="84"/>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4"/>
      <c r="AZ182" s="84"/>
      <c r="BA182" s="84"/>
      <c r="BB182" s="84"/>
      <c r="BC182" s="84"/>
      <c r="BD182" s="84"/>
      <c r="BE182" s="84"/>
      <c r="BF182" s="84"/>
      <c r="BG182" s="84"/>
      <c r="BH182" s="84"/>
    </row>
    <row r="183" spans="1:60"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4"/>
      <c r="AZ183" s="84"/>
      <c r="BA183" s="84"/>
      <c r="BB183" s="84"/>
      <c r="BC183" s="84"/>
      <c r="BD183" s="84"/>
      <c r="BE183" s="84"/>
      <c r="BF183" s="84"/>
      <c r="BG183" s="84"/>
      <c r="BH183" s="84"/>
    </row>
    <row r="184" spans="1:60"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4"/>
      <c r="AZ184" s="84"/>
      <c r="BA184" s="84"/>
      <c r="BB184" s="84"/>
      <c r="BC184" s="84"/>
      <c r="BD184" s="84"/>
      <c r="BE184" s="84"/>
      <c r="BF184" s="84"/>
      <c r="BG184" s="84"/>
      <c r="BH184" s="84"/>
    </row>
    <row r="185" spans="1:60"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4"/>
      <c r="AZ185" s="84"/>
      <c r="BA185" s="84"/>
      <c r="BB185" s="84"/>
      <c r="BC185" s="84"/>
      <c r="BD185" s="84"/>
      <c r="BE185" s="84"/>
      <c r="BF185" s="84"/>
      <c r="BG185" s="84"/>
      <c r="BH185" s="84"/>
    </row>
    <row r="186" spans="1:60"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4"/>
      <c r="AZ186" s="84"/>
      <c r="BA186" s="84"/>
      <c r="BB186" s="84"/>
      <c r="BC186" s="84"/>
      <c r="BD186" s="84"/>
      <c r="BE186" s="84"/>
      <c r="BF186" s="84"/>
      <c r="BG186" s="84"/>
      <c r="BH186" s="84"/>
    </row>
    <row r="187" spans="1:60"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84"/>
      <c r="BC187" s="84"/>
      <c r="BD187" s="84"/>
      <c r="BE187" s="84"/>
      <c r="BF187" s="84"/>
      <c r="BG187" s="84"/>
      <c r="BH187" s="84"/>
    </row>
    <row r="188" spans="1:60"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4"/>
      <c r="AZ188" s="84"/>
      <c r="BA188" s="84"/>
      <c r="BB188" s="84"/>
      <c r="BC188" s="84"/>
      <c r="BD188" s="84"/>
      <c r="BE188" s="84"/>
      <c r="BF188" s="84"/>
      <c r="BG188" s="84"/>
      <c r="BH188" s="84"/>
    </row>
    <row r="189" spans="1:60"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4"/>
      <c r="AZ189" s="84"/>
      <c r="BA189" s="84"/>
      <c r="BB189" s="84"/>
      <c r="BC189" s="84"/>
      <c r="BD189" s="84"/>
      <c r="BE189" s="84"/>
      <c r="BF189" s="84"/>
      <c r="BG189" s="84"/>
      <c r="BH189" s="84"/>
    </row>
    <row r="190" spans="1:60"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4"/>
      <c r="AZ190" s="84"/>
      <c r="BA190" s="84"/>
      <c r="BB190" s="84"/>
      <c r="BC190" s="84"/>
      <c r="BD190" s="84"/>
      <c r="BE190" s="84"/>
      <c r="BF190" s="84"/>
      <c r="BG190" s="84"/>
      <c r="BH190" s="84"/>
    </row>
    <row r="191" spans="1:60" x14ac:dyDescent="0.25">
      <c r="A191" s="84"/>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4"/>
      <c r="AZ191" s="84"/>
      <c r="BA191" s="84"/>
      <c r="BB191" s="84"/>
      <c r="BC191" s="84"/>
      <c r="BD191" s="84"/>
      <c r="BE191" s="84"/>
      <c r="BF191" s="84"/>
      <c r="BG191" s="84"/>
      <c r="BH191" s="84"/>
    </row>
    <row r="192" spans="1:60" x14ac:dyDescent="0.25">
      <c r="A192" s="84"/>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4"/>
      <c r="AZ192" s="84"/>
      <c r="BA192" s="84"/>
      <c r="BB192" s="84"/>
      <c r="BC192" s="84"/>
      <c r="BD192" s="84"/>
      <c r="BE192" s="84"/>
      <c r="BF192" s="84"/>
      <c r="BG192" s="84"/>
      <c r="BH192" s="84"/>
    </row>
    <row r="193" spans="1:60" x14ac:dyDescent="0.25">
      <c r="A193" s="84"/>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4"/>
      <c r="AZ193" s="84"/>
      <c r="BA193" s="84"/>
      <c r="BB193" s="84"/>
      <c r="BC193" s="84"/>
      <c r="BD193" s="84"/>
      <c r="BE193" s="84"/>
      <c r="BF193" s="84"/>
      <c r="BG193" s="84"/>
      <c r="BH193" s="84"/>
    </row>
    <row r="194" spans="1:60" x14ac:dyDescent="0.25">
      <c r="A194" s="84"/>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4"/>
      <c r="AZ194" s="84"/>
      <c r="BA194" s="84"/>
      <c r="BB194" s="84"/>
      <c r="BC194" s="84"/>
      <c r="BD194" s="84"/>
      <c r="BE194" s="84"/>
      <c r="BF194" s="84"/>
      <c r="BG194" s="84"/>
      <c r="BH194" s="84"/>
    </row>
    <row r="195" spans="1:60" x14ac:dyDescent="0.25">
      <c r="A195" s="84"/>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4"/>
      <c r="AZ195" s="84"/>
      <c r="BA195" s="84"/>
      <c r="BB195" s="84"/>
      <c r="BC195" s="84"/>
      <c r="BD195" s="84"/>
      <c r="BE195" s="84"/>
      <c r="BF195" s="84"/>
      <c r="BG195" s="84"/>
      <c r="BH195" s="84"/>
    </row>
    <row r="196" spans="1:60" x14ac:dyDescent="0.25">
      <c r="A196" s="84"/>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4"/>
      <c r="AZ196" s="84"/>
      <c r="BA196" s="84"/>
      <c r="BB196" s="84"/>
      <c r="BC196" s="84"/>
      <c r="BD196" s="84"/>
      <c r="BE196" s="84"/>
      <c r="BF196" s="84"/>
      <c r="BG196" s="84"/>
      <c r="BH196" s="84"/>
    </row>
    <row r="197" spans="1:60" x14ac:dyDescent="0.25">
      <c r="A197" s="84"/>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4"/>
      <c r="AZ197" s="84"/>
      <c r="BA197" s="84"/>
      <c r="BB197" s="84"/>
      <c r="BC197" s="84"/>
      <c r="BD197" s="84"/>
      <c r="BE197" s="84"/>
      <c r="BF197" s="84"/>
      <c r="BG197" s="84"/>
      <c r="BH197" s="84"/>
    </row>
    <row r="198" spans="1:60" x14ac:dyDescent="0.25">
      <c r="A198" s="84"/>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4"/>
      <c r="AZ198" s="84"/>
      <c r="BA198" s="84"/>
      <c r="BB198" s="84"/>
      <c r="BC198" s="84"/>
      <c r="BD198" s="84"/>
      <c r="BE198" s="84"/>
      <c r="BF198" s="84"/>
      <c r="BG198" s="84"/>
      <c r="BH198" s="84"/>
    </row>
    <row r="199" spans="1:60" x14ac:dyDescent="0.25">
      <c r="A199" s="84"/>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4"/>
      <c r="AZ199" s="84"/>
      <c r="BA199" s="84"/>
      <c r="BB199" s="84"/>
      <c r="BC199" s="84"/>
      <c r="BD199" s="84"/>
      <c r="BE199" s="84"/>
      <c r="BF199" s="84"/>
      <c r="BG199" s="84"/>
      <c r="BH199" s="84"/>
    </row>
    <row r="200" spans="1:60" x14ac:dyDescent="0.25">
      <c r="A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row>
    <row r="201" spans="1:60" x14ac:dyDescent="0.25">
      <c r="A201" s="84"/>
      <c r="J201" s="84"/>
      <c r="K201" s="84"/>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c r="AN201" s="84"/>
      <c r="AO201" s="84"/>
      <c r="AP201" s="84"/>
      <c r="AQ201" s="84"/>
      <c r="AR201" s="84"/>
      <c r="AS201" s="84"/>
      <c r="AT201" s="84"/>
      <c r="AU201" s="84"/>
      <c r="AV201" s="84"/>
      <c r="AW201" s="84"/>
      <c r="AX201" s="84"/>
      <c r="AY201" s="84"/>
      <c r="AZ201" s="84"/>
      <c r="BA201" s="84"/>
      <c r="BB201" s="84"/>
      <c r="BC201" s="84"/>
      <c r="BD201" s="84"/>
      <c r="BE201" s="84"/>
      <c r="BF201" s="84"/>
      <c r="BG201" s="84"/>
      <c r="BH201" s="84"/>
    </row>
    <row r="202" spans="1:60" x14ac:dyDescent="0.25">
      <c r="A202" s="84"/>
      <c r="J202" s="84"/>
      <c r="K202" s="84"/>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c r="AN202" s="84"/>
      <c r="AO202" s="84"/>
      <c r="AP202" s="84"/>
      <c r="AQ202" s="84"/>
      <c r="AR202" s="84"/>
      <c r="AS202" s="84"/>
      <c r="AT202" s="84"/>
      <c r="AU202" s="84"/>
      <c r="AV202" s="84"/>
      <c r="AW202" s="84"/>
      <c r="AX202" s="84"/>
      <c r="AY202" s="84"/>
      <c r="AZ202" s="84"/>
      <c r="BA202" s="84"/>
      <c r="BB202" s="84"/>
      <c r="BC202" s="84"/>
      <c r="BD202" s="84"/>
      <c r="BE202" s="84"/>
      <c r="BF202" s="84"/>
      <c r="BG202" s="84"/>
      <c r="BH202" s="84"/>
    </row>
    <row r="203" spans="1:60" x14ac:dyDescent="0.25">
      <c r="A203" s="84"/>
      <c r="J203" s="84"/>
      <c r="K203" s="84"/>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c r="AN203" s="84"/>
      <c r="AO203" s="84"/>
      <c r="AP203" s="84"/>
      <c r="AQ203" s="84"/>
      <c r="AR203" s="84"/>
      <c r="AS203" s="84"/>
      <c r="AT203" s="84"/>
      <c r="AU203" s="84"/>
      <c r="AV203" s="84"/>
      <c r="AW203" s="84"/>
      <c r="AX203" s="84"/>
      <c r="AY203" s="84"/>
      <c r="AZ203" s="84"/>
      <c r="BA203" s="84"/>
      <c r="BB203" s="84"/>
      <c r="BC203" s="84"/>
      <c r="BD203" s="84"/>
      <c r="BE203" s="84"/>
      <c r="BF203" s="84"/>
      <c r="BG203" s="84"/>
      <c r="BH203" s="84"/>
    </row>
    <row r="204" spans="1:60" x14ac:dyDescent="0.25">
      <c r="A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c r="AM204" s="84"/>
      <c r="AN204" s="84"/>
      <c r="AO204" s="84"/>
      <c r="AP204" s="84"/>
      <c r="AQ204" s="84"/>
      <c r="AR204" s="84"/>
      <c r="AS204" s="84"/>
      <c r="AT204" s="84"/>
      <c r="AU204" s="84"/>
      <c r="AV204" s="84"/>
      <c r="AW204" s="84"/>
      <c r="AX204" s="84"/>
      <c r="AY204" s="84"/>
      <c r="AZ204" s="84"/>
      <c r="BA204" s="84"/>
      <c r="BB204" s="84"/>
      <c r="BC204" s="84"/>
      <c r="BD204" s="84"/>
      <c r="BE204" s="84"/>
      <c r="BF204" s="84"/>
      <c r="BG204" s="84"/>
      <c r="BH204" s="84"/>
    </row>
    <row r="205" spans="1:60" x14ac:dyDescent="0.25">
      <c r="A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c r="AM205" s="84"/>
      <c r="AN205" s="84"/>
      <c r="AO205" s="84"/>
      <c r="AP205" s="84"/>
      <c r="AQ205" s="84"/>
      <c r="AR205" s="84"/>
      <c r="AS205" s="84"/>
      <c r="AT205" s="84"/>
      <c r="AU205" s="84"/>
      <c r="AV205" s="84"/>
      <c r="AW205" s="84"/>
      <c r="AX205" s="84"/>
      <c r="AY205" s="84"/>
      <c r="AZ205" s="84"/>
      <c r="BA205" s="84"/>
      <c r="BB205" s="84"/>
      <c r="BC205" s="84"/>
      <c r="BD205" s="84"/>
      <c r="BE205" s="84"/>
      <c r="BF205" s="84"/>
      <c r="BG205" s="84"/>
      <c r="BH205" s="84"/>
    </row>
    <row r="206" spans="1:60" x14ac:dyDescent="0.25">
      <c r="A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c r="AM206" s="84"/>
      <c r="AN206" s="84"/>
      <c r="AO206" s="84"/>
      <c r="AP206" s="84"/>
      <c r="AQ206" s="84"/>
      <c r="AR206" s="84"/>
      <c r="AS206" s="84"/>
      <c r="AT206" s="84"/>
      <c r="AU206" s="84"/>
      <c r="AV206" s="84"/>
      <c r="AW206" s="84"/>
      <c r="AX206" s="84"/>
      <c r="AY206" s="84"/>
      <c r="AZ206" s="84"/>
      <c r="BA206" s="84"/>
      <c r="BB206" s="84"/>
      <c r="BC206" s="84"/>
      <c r="BD206" s="84"/>
      <c r="BE206" s="84"/>
      <c r="BF206" s="84"/>
      <c r="BG206" s="84"/>
      <c r="BH206" s="84"/>
    </row>
    <row r="207" spans="1:60" x14ac:dyDescent="0.25">
      <c r="A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c r="AH207" s="84"/>
      <c r="AI207" s="84"/>
      <c r="AJ207" s="84"/>
      <c r="AK207" s="84"/>
      <c r="AL207" s="84"/>
      <c r="AM207" s="84"/>
      <c r="AN207" s="84"/>
      <c r="AO207" s="84"/>
      <c r="AP207" s="84"/>
      <c r="AQ207" s="84"/>
      <c r="AR207" s="84"/>
      <c r="AS207" s="84"/>
      <c r="AT207" s="84"/>
      <c r="AU207" s="84"/>
      <c r="AV207" s="84"/>
      <c r="AW207" s="84"/>
      <c r="AX207" s="84"/>
      <c r="AY207" s="84"/>
      <c r="AZ207" s="84"/>
      <c r="BA207" s="84"/>
      <c r="BB207" s="84"/>
      <c r="BC207" s="84"/>
      <c r="BD207" s="84"/>
      <c r="BE207" s="84"/>
      <c r="BF207" s="84"/>
      <c r="BG207" s="84"/>
      <c r="BH207" s="84"/>
    </row>
    <row r="208" spans="1:60" x14ac:dyDescent="0.25">
      <c r="A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c r="AH208" s="84"/>
      <c r="AI208" s="84"/>
      <c r="AJ208" s="84"/>
      <c r="AK208" s="84"/>
      <c r="AL208" s="84"/>
      <c r="AM208" s="84"/>
      <c r="AN208" s="84"/>
      <c r="AO208" s="84"/>
      <c r="AP208" s="84"/>
      <c r="AQ208" s="84"/>
      <c r="AR208" s="84"/>
      <c r="AS208" s="84"/>
      <c r="AT208" s="84"/>
      <c r="AU208" s="84"/>
      <c r="AV208" s="84"/>
      <c r="AW208" s="84"/>
      <c r="AX208" s="84"/>
      <c r="AY208" s="84"/>
      <c r="AZ208" s="84"/>
      <c r="BA208" s="84"/>
      <c r="BB208" s="84"/>
      <c r="BC208" s="84"/>
      <c r="BD208" s="84"/>
      <c r="BE208" s="84"/>
      <c r="BF208" s="84"/>
      <c r="BG208" s="84"/>
      <c r="BH208" s="84"/>
    </row>
    <row r="209" spans="1:60" x14ac:dyDescent="0.25">
      <c r="A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c r="AH209" s="84"/>
      <c r="AI209" s="84"/>
      <c r="AJ209" s="84"/>
      <c r="AK209" s="84"/>
      <c r="AL209" s="84"/>
      <c r="AM209" s="84"/>
      <c r="AN209" s="84"/>
      <c r="AO209" s="84"/>
      <c r="AP209" s="84"/>
      <c r="AQ209" s="84"/>
      <c r="AR209" s="84"/>
      <c r="AS209" s="84"/>
      <c r="AT209" s="84"/>
      <c r="AU209" s="84"/>
      <c r="AV209" s="84"/>
      <c r="AW209" s="84"/>
      <c r="AX209" s="84"/>
      <c r="AY209" s="84"/>
      <c r="AZ209" s="84"/>
      <c r="BA209" s="84"/>
      <c r="BB209" s="84"/>
      <c r="BC209" s="84"/>
      <c r="BD209" s="84"/>
      <c r="BE209" s="84"/>
      <c r="BF209" s="84"/>
      <c r="BG209" s="84"/>
      <c r="BH209" s="84"/>
    </row>
    <row r="210" spans="1:60" x14ac:dyDescent="0.25">
      <c r="A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c r="AH210" s="84"/>
      <c r="AI210" s="84"/>
      <c r="AJ210" s="84"/>
      <c r="AK210" s="84"/>
      <c r="AL210" s="84"/>
      <c r="AM210" s="84"/>
      <c r="AN210" s="84"/>
      <c r="AO210" s="84"/>
      <c r="AP210" s="84"/>
      <c r="AQ210" s="84"/>
      <c r="AR210" s="84"/>
      <c r="AS210" s="84"/>
      <c r="AT210" s="84"/>
      <c r="AU210" s="84"/>
      <c r="AV210" s="84"/>
      <c r="AW210" s="84"/>
      <c r="AX210" s="84"/>
      <c r="AY210" s="84"/>
      <c r="AZ210" s="84"/>
      <c r="BA210" s="84"/>
      <c r="BB210" s="84"/>
      <c r="BC210" s="84"/>
      <c r="BD210" s="84"/>
      <c r="BE210" s="84"/>
      <c r="BF210" s="84"/>
      <c r="BG210" s="84"/>
      <c r="BH210" s="84"/>
    </row>
    <row r="211" spans="1:60" x14ac:dyDescent="0.25">
      <c r="A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c r="AH211" s="84"/>
      <c r="AI211" s="84"/>
      <c r="AJ211" s="84"/>
      <c r="AK211" s="84"/>
      <c r="AL211" s="84"/>
      <c r="AM211" s="84"/>
      <c r="AN211" s="84"/>
      <c r="AO211" s="84"/>
      <c r="AP211" s="84"/>
      <c r="AQ211" s="84"/>
      <c r="AR211" s="84"/>
      <c r="AS211" s="84"/>
      <c r="AT211" s="84"/>
      <c r="AU211" s="84"/>
      <c r="AV211" s="84"/>
      <c r="AW211" s="84"/>
      <c r="AX211" s="84"/>
      <c r="AY211" s="84"/>
      <c r="AZ211" s="84"/>
      <c r="BA211" s="84"/>
      <c r="BB211" s="84"/>
      <c r="BC211" s="84"/>
      <c r="BD211" s="84"/>
      <c r="BE211" s="84"/>
      <c r="BF211" s="84"/>
      <c r="BG211" s="84"/>
      <c r="BH211" s="84"/>
    </row>
    <row r="212" spans="1:60" x14ac:dyDescent="0.25">
      <c r="A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c r="AH212" s="84"/>
      <c r="AI212" s="84"/>
      <c r="AJ212" s="84"/>
      <c r="AK212" s="84"/>
      <c r="AL212" s="84"/>
      <c r="AM212" s="84"/>
      <c r="AN212" s="84"/>
      <c r="AO212" s="84"/>
      <c r="AP212" s="84"/>
      <c r="AQ212" s="84"/>
      <c r="AR212" s="84"/>
      <c r="AS212" s="84"/>
      <c r="AT212" s="84"/>
      <c r="AU212" s="84"/>
      <c r="AV212" s="84"/>
      <c r="AW212" s="84"/>
      <c r="AX212" s="84"/>
      <c r="AY212" s="84"/>
      <c r="AZ212" s="84"/>
      <c r="BA212" s="84"/>
      <c r="BB212" s="84"/>
      <c r="BC212" s="84"/>
      <c r="BD212" s="84"/>
      <c r="BE212" s="84"/>
      <c r="BF212" s="84"/>
      <c r="BG212" s="84"/>
      <c r="BH212" s="84"/>
    </row>
    <row r="213" spans="1:60" x14ac:dyDescent="0.25">
      <c r="A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c r="BF213" s="84"/>
      <c r="BG213" s="84"/>
      <c r="BH213" s="84"/>
    </row>
    <row r="214" spans="1:60" x14ac:dyDescent="0.25">
      <c r="A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c r="BF214" s="84"/>
      <c r="BG214" s="84"/>
      <c r="BH214" s="84"/>
    </row>
    <row r="215" spans="1:60" x14ac:dyDescent="0.25">
      <c r="A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c r="AT215" s="84"/>
      <c r="AU215" s="84"/>
      <c r="AV215" s="84"/>
      <c r="AW215" s="84"/>
      <c r="AX215" s="84"/>
      <c r="AY215" s="84"/>
      <c r="AZ215" s="84"/>
      <c r="BA215" s="84"/>
      <c r="BB215" s="84"/>
      <c r="BC215" s="84"/>
      <c r="BD215" s="84"/>
      <c r="BE215" s="84"/>
      <c r="BF215" s="84"/>
      <c r="BG215" s="84"/>
      <c r="BH215" s="84"/>
    </row>
    <row r="216" spans="1:60" x14ac:dyDescent="0.25">
      <c r="A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c r="AT216" s="84"/>
      <c r="AU216" s="84"/>
      <c r="AV216" s="84"/>
      <c r="AW216" s="84"/>
      <c r="AX216" s="84"/>
      <c r="AY216" s="84"/>
      <c r="AZ216" s="84"/>
      <c r="BA216" s="84"/>
      <c r="BB216" s="84"/>
      <c r="BC216" s="84"/>
      <c r="BD216" s="84"/>
      <c r="BE216" s="84"/>
      <c r="BF216" s="84"/>
      <c r="BG216" s="84"/>
      <c r="BH216" s="84"/>
    </row>
    <row r="217" spans="1:60" x14ac:dyDescent="0.25">
      <c r="A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84"/>
      <c r="AT217" s="84"/>
      <c r="AU217" s="84"/>
      <c r="AV217" s="84"/>
      <c r="AW217" s="84"/>
      <c r="AX217" s="84"/>
      <c r="AY217" s="84"/>
      <c r="AZ217" s="84"/>
      <c r="BA217" s="84"/>
      <c r="BB217" s="84"/>
      <c r="BC217" s="84"/>
      <c r="BD217" s="84"/>
      <c r="BE217" s="84"/>
      <c r="BF217" s="84"/>
      <c r="BG217" s="84"/>
      <c r="BH217" s="84"/>
    </row>
    <row r="218" spans="1:60" x14ac:dyDescent="0.25">
      <c r="A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84"/>
      <c r="AT218" s="84"/>
      <c r="AU218" s="84"/>
      <c r="AV218" s="84"/>
      <c r="AW218" s="84"/>
      <c r="AX218" s="84"/>
      <c r="AY218" s="84"/>
      <c r="AZ218" s="84"/>
      <c r="BA218" s="84"/>
      <c r="BB218" s="84"/>
      <c r="BC218" s="84"/>
      <c r="BD218" s="84"/>
      <c r="BE218" s="84"/>
      <c r="BF218" s="84"/>
      <c r="BG218" s="84"/>
      <c r="BH218" s="84"/>
    </row>
    <row r="219" spans="1:60" x14ac:dyDescent="0.25">
      <c r="A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c r="AT219" s="84"/>
      <c r="AU219" s="84"/>
      <c r="AV219" s="84"/>
      <c r="AW219" s="84"/>
      <c r="AX219" s="84"/>
      <c r="AY219" s="84"/>
      <c r="AZ219" s="84"/>
      <c r="BA219" s="84"/>
      <c r="BB219" s="84"/>
      <c r="BC219" s="84"/>
      <c r="BD219" s="84"/>
      <c r="BE219" s="84"/>
      <c r="BF219" s="84"/>
      <c r="BG219" s="84"/>
      <c r="BH219" s="84"/>
    </row>
    <row r="220" spans="1:60" x14ac:dyDescent="0.25">
      <c r="A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c r="AT220" s="84"/>
      <c r="AU220" s="84"/>
      <c r="AV220" s="84"/>
      <c r="AW220" s="84"/>
      <c r="AX220" s="84"/>
      <c r="AY220" s="84"/>
      <c r="AZ220" s="84"/>
      <c r="BA220" s="84"/>
      <c r="BB220" s="84"/>
      <c r="BC220" s="84"/>
      <c r="BD220" s="84"/>
      <c r="BE220" s="84"/>
      <c r="BF220" s="84"/>
      <c r="BG220" s="84"/>
      <c r="BH220" s="84"/>
    </row>
    <row r="221" spans="1:60" x14ac:dyDescent="0.25">
      <c r="A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84"/>
      <c r="AT221" s="84"/>
      <c r="AU221" s="84"/>
      <c r="AV221" s="84"/>
      <c r="AW221" s="84"/>
      <c r="AX221" s="84"/>
      <c r="AY221" s="84"/>
      <c r="AZ221" s="84"/>
      <c r="BA221" s="84"/>
      <c r="BB221" s="84"/>
      <c r="BC221" s="84"/>
      <c r="BD221" s="84"/>
      <c r="BE221" s="84"/>
      <c r="BF221" s="84"/>
      <c r="BG221" s="84"/>
      <c r="BH221" s="84"/>
    </row>
    <row r="222" spans="1:60" x14ac:dyDescent="0.25">
      <c r="A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84"/>
      <c r="AT222" s="84"/>
      <c r="AU222" s="84"/>
      <c r="AV222" s="84"/>
      <c r="AW222" s="84"/>
      <c r="AX222" s="84"/>
      <c r="AY222" s="84"/>
      <c r="AZ222" s="84"/>
      <c r="BA222" s="84"/>
      <c r="BB222" s="84"/>
      <c r="BC222" s="84"/>
      <c r="BD222" s="84"/>
      <c r="BE222" s="84"/>
      <c r="BF222" s="84"/>
      <c r="BG222" s="84"/>
      <c r="BH222" s="84"/>
    </row>
    <row r="223" spans="1:60" x14ac:dyDescent="0.25">
      <c r="A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c r="AT223" s="84"/>
      <c r="AU223" s="84"/>
      <c r="AV223" s="84"/>
      <c r="AW223" s="84"/>
      <c r="AX223" s="84"/>
      <c r="AY223" s="84"/>
      <c r="AZ223" s="84"/>
      <c r="BA223" s="84"/>
      <c r="BB223" s="84"/>
      <c r="BC223" s="84"/>
      <c r="BD223" s="84"/>
      <c r="BE223" s="84"/>
      <c r="BF223" s="84"/>
      <c r="BG223" s="84"/>
      <c r="BH223" s="84"/>
    </row>
    <row r="224" spans="1:60" x14ac:dyDescent="0.25">
      <c r="A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c r="AT224" s="84"/>
      <c r="AU224" s="84"/>
      <c r="AV224" s="84"/>
      <c r="AW224" s="84"/>
      <c r="AX224" s="84"/>
      <c r="AY224" s="84"/>
      <c r="AZ224" s="84"/>
      <c r="BA224" s="84"/>
      <c r="BB224" s="84"/>
      <c r="BC224" s="84"/>
      <c r="BD224" s="84"/>
      <c r="BE224" s="84"/>
      <c r="BF224" s="84"/>
      <c r="BG224" s="84"/>
      <c r="BH224" s="84"/>
    </row>
    <row r="225" spans="1:60" x14ac:dyDescent="0.25">
      <c r="A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84"/>
      <c r="AT225" s="84"/>
      <c r="AU225" s="84"/>
      <c r="AV225" s="84"/>
      <c r="AW225" s="84"/>
      <c r="AX225" s="84"/>
      <c r="AY225" s="84"/>
      <c r="AZ225" s="84"/>
      <c r="BA225" s="84"/>
      <c r="BB225" s="84"/>
      <c r="BC225" s="84"/>
      <c r="BD225" s="84"/>
      <c r="BE225" s="84"/>
      <c r="BF225" s="84"/>
      <c r="BG225" s="84"/>
      <c r="BH225" s="84"/>
    </row>
    <row r="226" spans="1:60" x14ac:dyDescent="0.25">
      <c r="A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84"/>
      <c r="AT226" s="84"/>
      <c r="AU226" s="84"/>
      <c r="AV226" s="84"/>
      <c r="AW226" s="84"/>
      <c r="AX226" s="84"/>
      <c r="AY226" s="84"/>
      <c r="AZ226" s="84"/>
      <c r="BA226" s="84"/>
      <c r="BB226" s="84"/>
      <c r="BC226" s="84"/>
      <c r="BD226" s="84"/>
      <c r="BE226" s="84"/>
      <c r="BF226" s="84"/>
      <c r="BG226" s="84"/>
      <c r="BH226" s="84"/>
    </row>
    <row r="227" spans="1:60" x14ac:dyDescent="0.25">
      <c r="A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c r="AT227" s="84"/>
      <c r="AU227" s="84"/>
      <c r="AV227" s="84"/>
      <c r="AW227" s="84"/>
      <c r="AX227" s="84"/>
      <c r="AY227" s="84"/>
      <c r="AZ227" s="84"/>
      <c r="BA227" s="84"/>
      <c r="BB227" s="84"/>
      <c r="BC227" s="84"/>
      <c r="BD227" s="84"/>
      <c r="BE227" s="84"/>
      <c r="BF227" s="84"/>
      <c r="BG227" s="84"/>
      <c r="BH227" s="84"/>
    </row>
    <row r="228" spans="1:60" x14ac:dyDescent="0.25">
      <c r="A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c r="AT228" s="84"/>
      <c r="AU228" s="84"/>
      <c r="AV228" s="84"/>
      <c r="AW228" s="84"/>
      <c r="AX228" s="84"/>
      <c r="AY228" s="84"/>
      <c r="AZ228" s="84"/>
      <c r="BA228" s="84"/>
      <c r="BB228" s="84"/>
      <c r="BC228" s="84"/>
      <c r="BD228" s="84"/>
      <c r="BE228" s="84"/>
      <c r="BF228" s="84"/>
      <c r="BG228" s="84"/>
      <c r="BH228" s="84"/>
    </row>
    <row r="229" spans="1:60" x14ac:dyDescent="0.25">
      <c r="A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c r="BF229" s="84"/>
      <c r="BG229" s="84"/>
      <c r="BH229" s="84"/>
    </row>
    <row r="230" spans="1:60" x14ac:dyDescent="0.25">
      <c r="A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84"/>
      <c r="AT230" s="84"/>
      <c r="AU230" s="84"/>
      <c r="AV230" s="84"/>
      <c r="AW230" s="84"/>
      <c r="AX230" s="84"/>
      <c r="AY230" s="84"/>
      <c r="AZ230" s="84"/>
      <c r="BA230" s="84"/>
      <c r="BB230" s="84"/>
      <c r="BC230" s="84"/>
      <c r="BD230" s="84"/>
      <c r="BE230" s="84"/>
      <c r="BF230" s="84"/>
      <c r="BG230" s="84"/>
      <c r="BH230" s="84"/>
    </row>
    <row r="231" spans="1:60" x14ac:dyDescent="0.25">
      <c r="A231" s="84"/>
      <c r="J231" s="84"/>
      <c r="K231" s="84"/>
      <c r="L231" s="84"/>
      <c r="M231" s="84"/>
      <c r="N231" s="84"/>
      <c r="O231" s="84"/>
      <c r="P231" s="84"/>
      <c r="Q231" s="84"/>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4"/>
      <c r="AZ231" s="84"/>
      <c r="BA231" s="84"/>
      <c r="BB231" s="84"/>
      <c r="BC231" s="84"/>
      <c r="BD231" s="84"/>
      <c r="BE231" s="84"/>
      <c r="BF231" s="84"/>
      <c r="BG231" s="84"/>
      <c r="BH231" s="84"/>
    </row>
    <row r="232" spans="1:60" x14ac:dyDescent="0.25">
      <c r="A232" s="84"/>
      <c r="J232" s="84"/>
      <c r="K232" s="84"/>
      <c r="L232" s="84"/>
      <c r="M232" s="84"/>
      <c r="N232" s="84"/>
      <c r="O232" s="84"/>
      <c r="P232" s="84"/>
      <c r="Q232" s="84"/>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4"/>
      <c r="AZ232" s="84"/>
      <c r="BA232" s="84"/>
      <c r="BB232" s="84"/>
      <c r="BC232" s="84"/>
      <c r="BD232" s="84"/>
      <c r="BE232" s="84"/>
      <c r="BF232" s="84"/>
      <c r="BG232" s="84"/>
      <c r="BH232" s="84"/>
    </row>
    <row r="233" spans="1:60" x14ac:dyDescent="0.25">
      <c r="A233" s="84"/>
      <c r="J233" s="84"/>
      <c r="K233" s="84"/>
      <c r="L233" s="84"/>
      <c r="M233" s="84"/>
      <c r="N233" s="84"/>
      <c r="O233" s="84"/>
      <c r="P233" s="84"/>
      <c r="Q233" s="84"/>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4"/>
      <c r="AZ233" s="84"/>
      <c r="BA233" s="84"/>
      <c r="BB233" s="84"/>
      <c r="BC233" s="84"/>
      <c r="BD233" s="84"/>
      <c r="BE233" s="84"/>
      <c r="BF233" s="84"/>
      <c r="BG233" s="84"/>
      <c r="BH233" s="84"/>
    </row>
    <row r="234" spans="1:60" x14ac:dyDescent="0.25">
      <c r="A234" s="84"/>
      <c r="J234" s="84"/>
      <c r="K234" s="84"/>
      <c r="L234" s="84"/>
      <c r="M234" s="84"/>
      <c r="N234" s="84"/>
      <c r="O234" s="84"/>
      <c r="P234" s="84"/>
      <c r="Q234" s="84"/>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4"/>
      <c r="AZ234" s="84"/>
      <c r="BA234" s="84"/>
      <c r="BB234" s="84"/>
      <c r="BC234" s="84"/>
      <c r="BD234" s="84"/>
      <c r="BE234" s="84"/>
      <c r="BF234" s="84"/>
      <c r="BG234" s="84"/>
      <c r="BH234" s="84"/>
    </row>
    <row r="235" spans="1:60" x14ac:dyDescent="0.25">
      <c r="A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c r="AU235" s="84"/>
      <c r="AV235" s="84"/>
      <c r="AW235" s="84"/>
      <c r="AX235" s="84"/>
      <c r="AY235" s="84"/>
      <c r="AZ235" s="84"/>
      <c r="BA235" s="84"/>
      <c r="BB235" s="84"/>
      <c r="BC235" s="84"/>
      <c r="BD235" s="84"/>
      <c r="BE235" s="84"/>
      <c r="BF235" s="84"/>
      <c r="BG235" s="84"/>
      <c r="BH235" s="84"/>
    </row>
    <row r="236" spans="1:60" x14ac:dyDescent="0.25">
      <c r="A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c r="AU236" s="84"/>
      <c r="AV236" s="84"/>
      <c r="AW236" s="84"/>
      <c r="AX236" s="84"/>
      <c r="AY236" s="84"/>
      <c r="AZ236" s="84"/>
      <c r="BA236" s="84"/>
      <c r="BB236" s="84"/>
      <c r="BC236" s="84"/>
      <c r="BD236" s="84"/>
      <c r="BE236" s="84"/>
      <c r="BF236" s="84"/>
      <c r="BG236" s="84"/>
      <c r="BH236" s="84"/>
    </row>
    <row r="237" spans="1:60" x14ac:dyDescent="0.25">
      <c r="A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c r="AW237" s="84"/>
      <c r="AX237" s="84"/>
      <c r="AY237" s="84"/>
      <c r="AZ237" s="84"/>
      <c r="BA237" s="84"/>
      <c r="BB237" s="84"/>
      <c r="BC237" s="84"/>
      <c r="BD237" s="84"/>
      <c r="BE237" s="84"/>
      <c r="BF237" s="84"/>
      <c r="BG237" s="84"/>
      <c r="BH237" s="84"/>
    </row>
    <row r="238" spans="1:60" x14ac:dyDescent="0.25">
      <c r="A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c r="AW238" s="84"/>
      <c r="AX238" s="84"/>
      <c r="AY238" s="84"/>
      <c r="AZ238" s="84"/>
      <c r="BA238" s="84"/>
      <c r="BB238" s="84"/>
      <c r="BC238" s="84"/>
      <c r="BD238" s="84"/>
      <c r="BE238" s="84"/>
      <c r="BF238" s="84"/>
      <c r="BG238" s="84"/>
      <c r="BH238" s="84"/>
    </row>
    <row r="239" spans="1:60" x14ac:dyDescent="0.25">
      <c r="A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c r="AR239" s="84"/>
      <c r="AS239" s="84"/>
      <c r="AT239" s="84"/>
      <c r="AU239" s="84"/>
      <c r="AV239" s="84"/>
      <c r="AW239" s="84"/>
      <c r="AX239" s="84"/>
      <c r="AY239" s="84"/>
      <c r="AZ239" s="84"/>
      <c r="BA239" s="84"/>
      <c r="BB239" s="84"/>
      <c r="BC239" s="84"/>
      <c r="BD239" s="84"/>
      <c r="BE239" s="84"/>
      <c r="BF239" s="84"/>
      <c r="BG239" s="84"/>
      <c r="BH239" s="84"/>
    </row>
    <row r="240" spans="1:60" x14ac:dyDescent="0.25">
      <c r="A240" s="84"/>
      <c r="J240" s="84"/>
      <c r="K240" s="84"/>
      <c r="L240" s="84"/>
      <c r="M240" s="84"/>
      <c r="N240" s="84"/>
      <c r="O240" s="84"/>
      <c r="P240" s="84"/>
      <c r="Q240" s="84"/>
      <c r="R240" s="84"/>
      <c r="S240" s="84"/>
      <c r="T240" s="84"/>
      <c r="U240" s="84"/>
      <c r="V240" s="84"/>
      <c r="W240" s="84"/>
      <c r="X240" s="84"/>
      <c r="Y240" s="84"/>
      <c r="Z240" s="84"/>
      <c r="AA240" s="84"/>
      <c r="AB240" s="84"/>
      <c r="AC240" s="84"/>
      <c r="AD240" s="84"/>
      <c r="AE240" s="84"/>
      <c r="AF240" s="84"/>
      <c r="AG240" s="84"/>
      <c r="AH240" s="84"/>
      <c r="AI240" s="84"/>
      <c r="AJ240" s="84"/>
      <c r="AK240" s="84"/>
      <c r="AL240" s="84"/>
      <c r="AM240" s="84"/>
      <c r="AN240" s="84"/>
      <c r="AO240" s="84"/>
      <c r="AP240" s="84"/>
      <c r="AQ240" s="84"/>
      <c r="AR240" s="84"/>
      <c r="AS240" s="84"/>
      <c r="AT240" s="84"/>
      <c r="AU240" s="84"/>
      <c r="AV240" s="84"/>
      <c r="AW240" s="84"/>
      <c r="AX240" s="84"/>
      <c r="AY240" s="84"/>
      <c r="AZ240" s="84"/>
      <c r="BA240" s="84"/>
      <c r="BB240" s="84"/>
      <c r="BC240" s="84"/>
      <c r="BD240" s="84"/>
      <c r="BE240" s="84"/>
      <c r="BF240" s="84"/>
      <c r="BG240" s="84"/>
      <c r="BH240" s="84"/>
    </row>
    <row r="241" spans="1:60" x14ac:dyDescent="0.25">
      <c r="A241" s="84"/>
      <c r="J241" s="84"/>
      <c r="K241" s="84"/>
      <c r="L241" s="84"/>
      <c r="M241" s="84"/>
      <c r="N241" s="84"/>
      <c r="O241" s="84"/>
      <c r="P241" s="84"/>
      <c r="Q241" s="84"/>
      <c r="R241" s="84"/>
      <c r="S241" s="84"/>
      <c r="T241" s="84"/>
      <c r="U241" s="84"/>
      <c r="V241" s="84"/>
      <c r="W241" s="84"/>
      <c r="X241" s="84"/>
      <c r="Y241" s="84"/>
      <c r="Z241" s="84"/>
      <c r="AA241" s="84"/>
      <c r="AB241" s="84"/>
      <c r="AC241" s="84"/>
      <c r="AD241" s="84"/>
      <c r="AE241" s="84"/>
      <c r="AF241" s="84"/>
      <c r="AG241" s="84"/>
      <c r="AH241" s="84"/>
      <c r="AI241" s="84"/>
      <c r="AJ241" s="84"/>
      <c r="AK241" s="84"/>
      <c r="AL241" s="84"/>
      <c r="AM241" s="84"/>
      <c r="AN241" s="84"/>
      <c r="AO241" s="84"/>
      <c r="AP241" s="84"/>
      <c r="AQ241" s="84"/>
      <c r="AR241" s="84"/>
      <c r="AS241" s="84"/>
      <c r="AT241" s="84"/>
      <c r="AU241" s="84"/>
      <c r="AV241" s="84"/>
      <c r="AW241" s="84"/>
      <c r="AX241" s="84"/>
      <c r="AY241" s="84"/>
      <c r="AZ241" s="84"/>
      <c r="BA241" s="84"/>
      <c r="BB241" s="84"/>
      <c r="BC241" s="84"/>
      <c r="BD241" s="84"/>
      <c r="BE241" s="84"/>
      <c r="BF241" s="84"/>
      <c r="BG241" s="84"/>
      <c r="BH241" s="84"/>
    </row>
    <row r="242" spans="1:60" x14ac:dyDescent="0.25">
      <c r="A242" s="84"/>
      <c r="J242" s="84"/>
      <c r="K242" s="84"/>
      <c r="L242" s="84"/>
      <c r="M242" s="84"/>
      <c r="N242" s="84"/>
      <c r="O242" s="84"/>
      <c r="P242" s="84"/>
      <c r="Q242" s="84"/>
      <c r="R242" s="84"/>
      <c r="S242" s="84"/>
      <c r="T242" s="84"/>
      <c r="U242" s="84"/>
      <c r="V242" s="84"/>
      <c r="W242" s="84"/>
      <c r="X242" s="84"/>
      <c r="Y242" s="84"/>
      <c r="Z242" s="84"/>
      <c r="AA242" s="84"/>
      <c r="AB242" s="84"/>
      <c r="AC242" s="84"/>
      <c r="AD242" s="84"/>
      <c r="AE242" s="84"/>
      <c r="AF242" s="84"/>
      <c r="AG242" s="84"/>
      <c r="AH242" s="84"/>
      <c r="AI242" s="84"/>
      <c r="AJ242" s="84"/>
      <c r="AK242" s="84"/>
      <c r="AL242" s="84"/>
      <c r="AM242" s="84"/>
      <c r="AN242" s="84"/>
      <c r="AO242" s="84"/>
      <c r="AP242" s="84"/>
      <c r="AQ242" s="84"/>
      <c r="AR242" s="84"/>
      <c r="AS242" s="84"/>
      <c r="AT242" s="84"/>
      <c r="AU242" s="84"/>
      <c r="AV242" s="84"/>
      <c r="AW242" s="84"/>
      <c r="AX242" s="84"/>
      <c r="AY242" s="84"/>
      <c r="AZ242" s="84"/>
      <c r="BA242" s="84"/>
      <c r="BB242" s="84"/>
      <c r="BC242" s="84"/>
      <c r="BD242" s="84"/>
      <c r="BE242" s="84"/>
      <c r="BF242" s="84"/>
      <c r="BG242" s="84"/>
      <c r="BH242" s="84"/>
    </row>
    <row r="243" spans="1:60" x14ac:dyDescent="0.25">
      <c r="A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c r="AG243" s="84"/>
      <c r="AH243" s="84"/>
      <c r="AI243" s="84"/>
      <c r="AJ243" s="84"/>
      <c r="AK243" s="84"/>
      <c r="AL243" s="84"/>
      <c r="AM243" s="84"/>
      <c r="AN243" s="84"/>
      <c r="AO243" s="84"/>
      <c r="AP243" s="84"/>
      <c r="AQ243" s="84"/>
      <c r="AR243" s="84"/>
      <c r="AS243" s="84"/>
      <c r="AT243" s="84"/>
      <c r="AU243" s="84"/>
      <c r="AV243" s="84"/>
      <c r="AW243" s="84"/>
      <c r="AX243" s="84"/>
      <c r="AY243" s="84"/>
      <c r="AZ243" s="84"/>
      <c r="BA243" s="84"/>
      <c r="BB243" s="84"/>
      <c r="BC243" s="84"/>
      <c r="BD243" s="84"/>
      <c r="BE243" s="84"/>
      <c r="BF243" s="84"/>
      <c r="BG243" s="84"/>
      <c r="BH243" s="84"/>
    </row>
    <row r="244" spans="1:60" x14ac:dyDescent="0.25">
      <c r="A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c r="AG244" s="84"/>
      <c r="AH244" s="84"/>
      <c r="AI244" s="84"/>
      <c r="AJ244" s="84"/>
      <c r="AK244" s="84"/>
      <c r="AL244" s="84"/>
      <c r="AM244" s="84"/>
      <c r="AN244" s="84"/>
      <c r="AO244" s="84"/>
      <c r="AP244" s="84"/>
      <c r="AQ244" s="84"/>
      <c r="AR244" s="84"/>
      <c r="AS244" s="84"/>
      <c r="AT244" s="84"/>
      <c r="AU244" s="84"/>
      <c r="AV244" s="84"/>
      <c r="AW244" s="84"/>
      <c r="AX244" s="84"/>
      <c r="AY244" s="84"/>
      <c r="AZ244" s="84"/>
      <c r="BA244" s="84"/>
      <c r="BB244" s="84"/>
      <c r="BC244" s="84"/>
      <c r="BD244" s="84"/>
      <c r="BE244" s="84"/>
      <c r="BF244" s="84"/>
      <c r="BG244" s="84"/>
      <c r="BH244" s="84"/>
    </row>
    <row r="245" spans="1:60" x14ac:dyDescent="0.25">
      <c r="A245" s="84"/>
    </row>
    <row r="246" spans="1:60" x14ac:dyDescent="0.25">
      <c r="A246" s="84"/>
    </row>
    <row r="247" spans="1:60" x14ac:dyDescent="0.25">
      <c r="A247" s="84"/>
    </row>
    <row r="248" spans="1:60" x14ac:dyDescent="0.25">
      <c r="A248" s="84"/>
    </row>
  </sheetData>
  <sheetProtection algorithmName="SHA-512" hashValue="pk41qPkreGaIienBHjYN6qHrG0CgO529+BqkFfOkTGgU8ieLIk2ly7oHCkTe6nIJwtUs4b/6dT5t6eEiLeXG7Q==" saltValue="1Vg2zxH2JXOw6ZLmo/E9SA==" spinCount="100000" sheet="1" objects="1" scenarios="1"/>
  <mergeCells count="17">
    <mergeCell ref="AO16:AT25"/>
    <mergeCell ref="E16:I25"/>
    <mergeCell ref="AO6:AT15"/>
    <mergeCell ref="B2:I4"/>
    <mergeCell ref="J2:AM4"/>
    <mergeCell ref="B6:D55"/>
    <mergeCell ref="E6:I15"/>
    <mergeCell ref="E46:I55"/>
    <mergeCell ref="AO36:AT45"/>
    <mergeCell ref="E36:I45"/>
    <mergeCell ref="AO26:AT35"/>
    <mergeCell ref="E26:I35"/>
    <mergeCell ref="J56:O61"/>
    <mergeCell ref="P56:U61"/>
    <mergeCell ref="V56:AA61"/>
    <mergeCell ref="AB56:AG61"/>
    <mergeCell ref="AH56:AM6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K55"/>
  <sheetViews>
    <sheetView zoomScale="90" zoomScaleNormal="90" workbookViewId="0">
      <selection activeCell="E8" sqref="E8"/>
    </sheetView>
  </sheetViews>
  <sheetFormatPr baseColWidth="10" defaultRowHeight="15" x14ac:dyDescent="0.25"/>
  <cols>
    <col min="2" max="2" width="24.140625" customWidth="1"/>
    <col min="3" max="3" width="70.140625" customWidth="1"/>
    <col min="4" max="4" width="29.85546875" customWidth="1"/>
  </cols>
  <sheetData>
    <row r="1" spans="1:37" ht="23.25" x14ac:dyDescent="0.25">
      <c r="A1" s="84"/>
      <c r="B1" s="376" t="s">
        <v>55</v>
      </c>
      <c r="C1" s="376"/>
      <c r="D1" s="376"/>
      <c r="E1" s="84"/>
      <c r="F1" s="84"/>
      <c r="G1" s="84"/>
      <c r="H1" s="84"/>
      <c r="I1" s="84"/>
      <c r="J1" s="84"/>
      <c r="K1" s="84"/>
      <c r="L1" s="84"/>
      <c r="M1" s="84"/>
      <c r="N1" s="84"/>
      <c r="O1" s="84"/>
      <c r="P1" s="84"/>
      <c r="Q1" s="84"/>
      <c r="R1" s="84"/>
      <c r="S1" s="84"/>
      <c r="T1" s="84"/>
      <c r="U1" s="84"/>
      <c r="V1" s="84"/>
      <c r="W1" s="84"/>
      <c r="X1" s="84"/>
      <c r="Y1" s="84"/>
      <c r="Z1" s="84"/>
      <c r="AA1" s="84"/>
      <c r="AB1" s="84"/>
      <c r="AC1" s="84"/>
      <c r="AD1" s="84"/>
      <c r="AE1" s="84"/>
    </row>
    <row r="2" spans="1:37" x14ac:dyDescent="0.25">
      <c r="A2" s="84"/>
      <c r="B2" s="84"/>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row>
    <row r="3" spans="1:37" ht="25.5" x14ac:dyDescent="0.25">
      <c r="A3" s="84"/>
      <c r="B3" s="11"/>
      <c r="C3" s="12" t="s">
        <v>52</v>
      </c>
      <c r="D3" s="12" t="s">
        <v>4</v>
      </c>
      <c r="E3" s="84"/>
      <c r="F3" s="84"/>
      <c r="G3" s="84"/>
      <c r="H3" s="84"/>
      <c r="I3" s="84"/>
      <c r="J3" s="84"/>
      <c r="K3" s="84"/>
      <c r="L3" s="84"/>
      <c r="M3" s="84"/>
      <c r="N3" s="84"/>
      <c r="O3" s="84"/>
      <c r="P3" s="84"/>
      <c r="Q3" s="84"/>
      <c r="R3" s="84"/>
      <c r="S3" s="84"/>
      <c r="T3" s="84"/>
      <c r="U3" s="84"/>
      <c r="V3" s="84"/>
      <c r="W3" s="84"/>
      <c r="X3" s="84"/>
      <c r="Y3" s="84"/>
      <c r="Z3" s="84"/>
      <c r="AA3" s="84"/>
      <c r="AB3" s="84"/>
      <c r="AC3" s="84"/>
      <c r="AD3" s="84"/>
      <c r="AE3" s="84"/>
    </row>
    <row r="4" spans="1:37" ht="51" x14ac:dyDescent="0.25">
      <c r="A4" s="84"/>
      <c r="B4" s="13" t="s">
        <v>51</v>
      </c>
      <c r="C4" s="14" t="s">
        <v>102</v>
      </c>
      <c r="D4" s="15">
        <v>0.2</v>
      </c>
      <c r="E4" s="84"/>
      <c r="F4" s="84"/>
      <c r="G4" s="84"/>
      <c r="H4" s="84"/>
      <c r="I4" s="84"/>
      <c r="J4" s="84"/>
      <c r="K4" s="84"/>
      <c r="L4" s="84"/>
      <c r="M4" s="84"/>
      <c r="N4" s="84"/>
      <c r="O4" s="84"/>
      <c r="P4" s="84"/>
      <c r="Q4" s="84"/>
      <c r="R4" s="84"/>
      <c r="S4" s="84"/>
      <c r="T4" s="84"/>
      <c r="U4" s="84"/>
      <c r="V4" s="84"/>
      <c r="W4" s="84"/>
      <c r="X4" s="84"/>
      <c r="Y4" s="84"/>
      <c r="Z4" s="84"/>
      <c r="AA4" s="84"/>
      <c r="AB4" s="84"/>
      <c r="AC4" s="84"/>
      <c r="AD4" s="84"/>
      <c r="AE4" s="84"/>
    </row>
    <row r="5" spans="1:37" ht="51" x14ac:dyDescent="0.25">
      <c r="A5" s="84"/>
      <c r="B5" s="16" t="s">
        <v>53</v>
      </c>
      <c r="C5" s="17" t="s">
        <v>103</v>
      </c>
      <c r="D5" s="18">
        <v>0.4</v>
      </c>
      <c r="E5" s="84"/>
      <c r="F5" s="84"/>
      <c r="G5" s="84"/>
      <c r="H5" s="84"/>
      <c r="I5" s="84"/>
      <c r="J5" s="84"/>
      <c r="K5" s="84"/>
      <c r="L5" s="84"/>
      <c r="M5" s="84"/>
      <c r="N5" s="84"/>
      <c r="O5" s="84"/>
      <c r="P5" s="84"/>
      <c r="Q5" s="84"/>
      <c r="R5" s="84"/>
      <c r="S5" s="84"/>
      <c r="T5" s="84"/>
      <c r="U5" s="84"/>
      <c r="V5" s="84"/>
      <c r="W5" s="84"/>
      <c r="X5" s="84"/>
      <c r="Y5" s="84"/>
      <c r="Z5" s="84"/>
      <c r="AA5" s="84"/>
      <c r="AB5" s="84"/>
      <c r="AC5" s="84"/>
      <c r="AD5" s="84"/>
      <c r="AE5" s="84"/>
    </row>
    <row r="6" spans="1:37" ht="51" x14ac:dyDescent="0.25">
      <c r="A6" s="84"/>
      <c r="B6" s="19" t="s">
        <v>107</v>
      </c>
      <c r="C6" s="17" t="s">
        <v>104</v>
      </c>
      <c r="D6" s="18">
        <v>0.6</v>
      </c>
      <c r="E6" s="84"/>
      <c r="F6" s="84"/>
      <c r="G6" s="84"/>
      <c r="H6" s="84"/>
      <c r="I6" s="84"/>
      <c r="J6" s="84"/>
      <c r="K6" s="84"/>
      <c r="L6" s="84"/>
      <c r="M6" s="84"/>
      <c r="N6" s="84"/>
      <c r="O6" s="84"/>
      <c r="P6" s="84"/>
      <c r="Q6" s="84"/>
      <c r="R6" s="84"/>
      <c r="S6" s="84"/>
      <c r="T6" s="84"/>
      <c r="U6" s="84"/>
      <c r="V6" s="84"/>
      <c r="W6" s="84"/>
      <c r="X6" s="84"/>
      <c r="Y6" s="84"/>
      <c r="Z6" s="84"/>
      <c r="AA6" s="84"/>
      <c r="AB6" s="84"/>
      <c r="AC6" s="84"/>
      <c r="AD6" s="84"/>
      <c r="AE6" s="84"/>
    </row>
    <row r="7" spans="1:37" ht="76.5" x14ac:dyDescent="0.25">
      <c r="A7" s="84"/>
      <c r="B7" s="20" t="s">
        <v>6</v>
      </c>
      <c r="C7" s="17" t="s">
        <v>105</v>
      </c>
      <c r="D7" s="18">
        <v>0.8</v>
      </c>
      <c r="E7" s="84"/>
      <c r="F7" s="84"/>
      <c r="G7" s="84"/>
      <c r="H7" s="84"/>
      <c r="I7" s="84"/>
      <c r="J7" s="84"/>
      <c r="K7" s="84"/>
      <c r="L7" s="84"/>
      <c r="M7" s="84"/>
      <c r="N7" s="84"/>
      <c r="O7" s="84"/>
      <c r="P7" s="84"/>
      <c r="Q7" s="84"/>
      <c r="R7" s="84"/>
      <c r="S7" s="84"/>
      <c r="T7" s="84"/>
      <c r="U7" s="84"/>
      <c r="V7" s="84"/>
      <c r="W7" s="84"/>
      <c r="X7" s="84"/>
      <c r="Y7" s="84"/>
      <c r="Z7" s="84"/>
      <c r="AA7" s="84"/>
      <c r="AB7" s="84"/>
      <c r="AC7" s="84"/>
      <c r="AD7" s="84"/>
      <c r="AE7" s="84"/>
    </row>
    <row r="8" spans="1:37" ht="51" x14ac:dyDescent="0.25">
      <c r="A8" s="84"/>
      <c r="B8" s="21" t="s">
        <v>54</v>
      </c>
      <c r="C8" s="17" t="s">
        <v>106</v>
      </c>
      <c r="D8" s="18">
        <v>1</v>
      </c>
      <c r="E8" s="84"/>
      <c r="F8" s="84"/>
      <c r="G8" s="84"/>
      <c r="H8" s="84"/>
      <c r="I8" s="84"/>
      <c r="J8" s="84"/>
      <c r="K8" s="84"/>
      <c r="L8" s="84"/>
      <c r="M8" s="84"/>
      <c r="N8" s="84"/>
      <c r="O8" s="84"/>
      <c r="P8" s="84"/>
      <c r="Q8" s="84"/>
      <c r="R8" s="84"/>
      <c r="S8" s="84"/>
      <c r="T8" s="84"/>
      <c r="U8" s="84"/>
      <c r="V8" s="84"/>
      <c r="W8" s="84"/>
      <c r="X8" s="84"/>
      <c r="Y8" s="84"/>
      <c r="Z8" s="84"/>
      <c r="AA8" s="84"/>
      <c r="AB8" s="84"/>
      <c r="AC8" s="84"/>
      <c r="AD8" s="84"/>
      <c r="AE8" s="84"/>
    </row>
    <row r="9" spans="1:37" x14ac:dyDescent="0.25">
      <c r="A9" s="84"/>
      <c r="B9" s="108"/>
      <c r="C9" s="108"/>
      <c r="D9" s="108"/>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row>
    <row r="10" spans="1:37" ht="16.5" x14ac:dyDescent="0.25">
      <c r="A10" s="84"/>
      <c r="B10" s="109"/>
      <c r="C10" s="108"/>
      <c r="D10" s="108"/>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row>
    <row r="11" spans="1:37" x14ac:dyDescent="0.25">
      <c r="A11" s="84"/>
      <c r="B11" s="108"/>
      <c r="C11" s="108"/>
      <c r="D11" s="108"/>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row>
    <row r="12" spans="1:37" x14ac:dyDescent="0.25">
      <c r="A12" s="84"/>
      <c r="B12" s="108"/>
      <c r="C12" s="108"/>
      <c r="D12" s="108"/>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row>
    <row r="13" spans="1:37" x14ac:dyDescent="0.25">
      <c r="A13" s="84"/>
      <c r="B13" s="108"/>
      <c r="C13" s="108"/>
      <c r="D13" s="108"/>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row>
    <row r="14" spans="1:37" x14ac:dyDescent="0.25">
      <c r="A14" s="84"/>
      <c r="B14" s="108"/>
      <c r="C14" s="108"/>
      <c r="D14" s="108"/>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row>
    <row r="15" spans="1:37" x14ac:dyDescent="0.25">
      <c r="A15" s="84"/>
      <c r="B15" s="108"/>
      <c r="C15" s="108"/>
      <c r="D15" s="108"/>
      <c r="E15" s="84"/>
      <c r="F15" s="84"/>
      <c r="G15" s="84"/>
      <c r="H15" s="84"/>
      <c r="I15" s="84"/>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4"/>
      <c r="AK15" s="84"/>
    </row>
    <row r="16" spans="1:37" x14ac:dyDescent="0.25">
      <c r="A16" s="84"/>
      <c r="B16" s="108"/>
      <c r="C16" s="108"/>
      <c r="D16" s="108"/>
      <c r="E16" s="84"/>
      <c r="F16" s="84"/>
      <c r="G16" s="84"/>
      <c r="H16" s="84"/>
      <c r="I16" s="84"/>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4"/>
      <c r="AK16" s="84"/>
    </row>
    <row r="17" spans="1:37" x14ac:dyDescent="0.25">
      <c r="A17" s="84"/>
      <c r="B17" s="108"/>
      <c r="C17" s="108"/>
      <c r="D17" s="108"/>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row>
    <row r="18" spans="1:37" x14ac:dyDescent="0.25">
      <c r="A18" s="84"/>
      <c r="B18" s="108"/>
      <c r="C18" s="108"/>
      <c r="D18" s="108"/>
      <c r="E18" s="84"/>
      <c r="F18" s="84"/>
      <c r="G18" s="84"/>
      <c r="H18" s="84"/>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row>
    <row r="19" spans="1:37" x14ac:dyDescent="0.25">
      <c r="A19" s="84"/>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4"/>
      <c r="AK19" s="84"/>
    </row>
    <row r="20" spans="1:37" x14ac:dyDescent="0.25">
      <c r="A20" s="84"/>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4"/>
      <c r="AI20" s="84"/>
      <c r="AJ20" s="84"/>
      <c r="AK20" s="84"/>
    </row>
    <row r="21" spans="1:37" x14ac:dyDescent="0.25">
      <c r="A21" s="84"/>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c r="AC21" s="84"/>
      <c r="AD21" s="84"/>
      <c r="AE21" s="84"/>
      <c r="AF21" s="84"/>
      <c r="AG21" s="84"/>
      <c r="AH21" s="84"/>
      <c r="AI21" s="84"/>
      <c r="AJ21" s="84"/>
      <c r="AK21" s="84"/>
    </row>
    <row r="22" spans="1:37" x14ac:dyDescent="0.25">
      <c r="A22" s="84"/>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row>
    <row r="23" spans="1:37"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row>
    <row r="24" spans="1:37"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row>
    <row r="25" spans="1:37"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row>
    <row r="26" spans="1:37"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row>
    <row r="27" spans="1:37"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row>
    <row r="28" spans="1:37"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row>
    <row r="29" spans="1:37"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4"/>
      <c r="AK29" s="84"/>
    </row>
    <row r="30" spans="1:37"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4"/>
      <c r="AK30" s="84"/>
    </row>
    <row r="31" spans="1:37"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4"/>
      <c r="AK31" s="84"/>
    </row>
    <row r="32" spans="1:37"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row>
    <row r="33" spans="1:31" x14ac:dyDescent="0.25">
      <c r="A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row>
    <row r="34" spans="1:31" x14ac:dyDescent="0.25">
      <c r="A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row>
    <row r="35" spans="1:31" x14ac:dyDescent="0.25">
      <c r="A35" s="84"/>
    </row>
    <row r="36" spans="1:31" x14ac:dyDescent="0.25">
      <c r="A36" s="84"/>
    </row>
    <row r="37" spans="1:31" x14ac:dyDescent="0.25">
      <c r="A37" s="84"/>
    </row>
    <row r="38" spans="1:31" x14ac:dyDescent="0.25">
      <c r="A38" s="84"/>
    </row>
    <row r="39" spans="1:31" x14ac:dyDescent="0.25">
      <c r="A39" s="84"/>
    </row>
    <row r="40" spans="1:31" x14ac:dyDescent="0.25">
      <c r="A40" s="84"/>
    </row>
    <row r="41" spans="1:31" x14ac:dyDescent="0.25">
      <c r="A41" s="84"/>
    </row>
    <row r="42" spans="1:31" x14ac:dyDescent="0.25">
      <c r="A42" s="84"/>
    </row>
    <row r="43" spans="1:31" x14ac:dyDescent="0.25">
      <c r="A43" s="84"/>
    </row>
    <row r="44" spans="1:31" x14ac:dyDescent="0.25">
      <c r="A44" s="84"/>
    </row>
    <row r="45" spans="1:31" x14ac:dyDescent="0.25">
      <c r="A45" s="84"/>
    </row>
    <row r="46" spans="1:31" x14ac:dyDescent="0.25">
      <c r="A46" s="84"/>
    </row>
    <row r="47" spans="1:31" x14ac:dyDescent="0.25">
      <c r="A47" s="84"/>
    </row>
    <row r="48" spans="1:31" x14ac:dyDescent="0.25">
      <c r="A48" s="84"/>
    </row>
    <row r="49" spans="1:1" x14ac:dyDescent="0.25">
      <c r="A49" s="84"/>
    </row>
    <row r="50" spans="1:1" x14ac:dyDescent="0.25">
      <c r="A50" s="84"/>
    </row>
    <row r="51" spans="1:1" x14ac:dyDescent="0.25">
      <c r="A51" s="84"/>
    </row>
    <row r="52" spans="1:1" x14ac:dyDescent="0.25">
      <c r="A52" s="84"/>
    </row>
    <row r="53" spans="1:1" x14ac:dyDescent="0.25">
      <c r="A53" s="84"/>
    </row>
    <row r="54" spans="1:1" x14ac:dyDescent="0.25">
      <c r="A54" s="84"/>
    </row>
    <row r="55" spans="1:1" x14ac:dyDescent="0.25">
      <c r="A55" s="84"/>
    </row>
  </sheetData>
  <mergeCells count="1">
    <mergeCell ref="B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232"/>
  <sheetViews>
    <sheetView zoomScale="60" zoomScaleNormal="60" workbookViewId="0">
      <selection activeCell="D5" sqref="D5"/>
    </sheetView>
  </sheetViews>
  <sheetFormatPr baseColWidth="10" defaultRowHeight="15" x14ac:dyDescent="0.25"/>
  <cols>
    <col min="2" max="2" width="40.42578125" customWidth="1"/>
    <col min="3" max="3" width="74.85546875" customWidth="1"/>
    <col min="4" max="4" width="135" bestFit="1" customWidth="1"/>
    <col min="5" max="5" width="144.7109375" bestFit="1" customWidth="1"/>
  </cols>
  <sheetData>
    <row r="1" spans="1:21" ht="33.75" x14ac:dyDescent="0.25">
      <c r="A1" s="84"/>
      <c r="B1" s="377" t="s">
        <v>63</v>
      </c>
      <c r="C1" s="377"/>
      <c r="D1" s="377"/>
      <c r="E1" s="84"/>
      <c r="F1" s="84"/>
      <c r="G1" s="84"/>
      <c r="H1" s="84"/>
      <c r="I1" s="84"/>
      <c r="J1" s="84"/>
      <c r="K1" s="84"/>
      <c r="L1" s="84"/>
      <c r="M1" s="84"/>
      <c r="N1" s="84"/>
      <c r="O1" s="84"/>
      <c r="P1" s="84"/>
      <c r="Q1" s="84"/>
      <c r="R1" s="84"/>
      <c r="S1" s="84"/>
      <c r="T1" s="84"/>
      <c r="U1" s="84"/>
    </row>
    <row r="2" spans="1:21" x14ac:dyDescent="0.25">
      <c r="A2" s="84"/>
      <c r="B2" s="84"/>
      <c r="C2" s="84"/>
      <c r="D2" s="84"/>
      <c r="E2" s="84"/>
      <c r="F2" s="84"/>
      <c r="G2" s="84"/>
      <c r="H2" s="84"/>
      <c r="I2" s="84"/>
      <c r="J2" s="84"/>
      <c r="K2" s="84"/>
      <c r="L2" s="84"/>
      <c r="M2" s="84"/>
      <c r="N2" s="84"/>
      <c r="O2" s="84"/>
      <c r="P2" s="84"/>
      <c r="Q2" s="84"/>
      <c r="R2" s="84"/>
      <c r="S2" s="84"/>
      <c r="T2" s="84"/>
      <c r="U2" s="84"/>
    </row>
    <row r="3" spans="1:21" ht="30" x14ac:dyDescent="0.25">
      <c r="A3" s="84"/>
      <c r="B3" s="105"/>
      <c r="C3" s="36" t="s">
        <v>56</v>
      </c>
      <c r="D3" s="36" t="s">
        <v>57</v>
      </c>
      <c r="E3" s="84"/>
      <c r="F3" s="84"/>
      <c r="G3" s="84"/>
      <c r="H3" s="84"/>
      <c r="I3" s="84"/>
      <c r="J3" s="84"/>
      <c r="K3" s="84"/>
      <c r="L3" s="84"/>
      <c r="M3" s="84"/>
      <c r="N3" s="84"/>
      <c r="O3" s="84"/>
      <c r="P3" s="84"/>
      <c r="Q3" s="84"/>
      <c r="R3" s="84"/>
      <c r="S3" s="84"/>
      <c r="T3" s="84"/>
      <c r="U3" s="84"/>
    </row>
    <row r="4" spans="1:21" ht="33.75" x14ac:dyDescent="0.25">
      <c r="A4" s="104" t="s">
        <v>83</v>
      </c>
      <c r="B4" s="39" t="s">
        <v>101</v>
      </c>
      <c r="C4" s="44" t="s">
        <v>158</v>
      </c>
      <c r="D4" s="37" t="s">
        <v>97</v>
      </c>
      <c r="E4" s="84"/>
      <c r="F4" s="84"/>
      <c r="G4" s="84"/>
      <c r="H4" s="84"/>
      <c r="I4" s="84"/>
      <c r="J4" s="84"/>
      <c r="K4" s="84"/>
      <c r="L4" s="84"/>
      <c r="M4" s="84"/>
      <c r="N4" s="84"/>
      <c r="O4" s="84"/>
      <c r="P4" s="84"/>
      <c r="Q4" s="84"/>
      <c r="R4" s="84"/>
      <c r="S4" s="84"/>
      <c r="T4" s="84"/>
      <c r="U4" s="84"/>
    </row>
    <row r="5" spans="1:21" ht="67.5" x14ac:dyDescent="0.25">
      <c r="A5" s="104" t="s">
        <v>84</v>
      </c>
      <c r="B5" s="40" t="s">
        <v>59</v>
      </c>
      <c r="C5" s="45" t="s">
        <v>93</v>
      </c>
      <c r="D5" s="38" t="s">
        <v>98</v>
      </c>
      <c r="E5" s="84"/>
      <c r="F5" s="84"/>
      <c r="G5" s="84"/>
      <c r="H5" s="84"/>
      <c r="I5" s="84"/>
      <c r="J5" s="84"/>
      <c r="K5" s="84"/>
      <c r="L5" s="84"/>
      <c r="M5" s="84"/>
      <c r="N5" s="84"/>
      <c r="O5" s="84"/>
      <c r="P5" s="84"/>
      <c r="Q5" s="84"/>
      <c r="R5" s="84"/>
      <c r="S5" s="84"/>
      <c r="T5" s="84"/>
      <c r="U5" s="84"/>
    </row>
    <row r="6" spans="1:21" ht="67.5" x14ac:dyDescent="0.25">
      <c r="A6" s="104" t="s">
        <v>81</v>
      </c>
      <c r="B6" s="41" t="s">
        <v>60</v>
      </c>
      <c r="C6" s="45" t="s">
        <v>94</v>
      </c>
      <c r="D6" s="38" t="s">
        <v>100</v>
      </c>
      <c r="E6" s="84"/>
      <c r="F6" s="84"/>
      <c r="G6" s="84"/>
      <c r="H6" s="84"/>
      <c r="I6" s="84"/>
      <c r="J6" s="84"/>
      <c r="K6" s="84"/>
      <c r="L6" s="84"/>
      <c r="M6" s="84"/>
      <c r="N6" s="84"/>
      <c r="O6" s="84"/>
      <c r="P6" s="84"/>
      <c r="Q6" s="84"/>
      <c r="R6" s="84"/>
      <c r="S6" s="84"/>
      <c r="T6" s="84"/>
      <c r="U6" s="84"/>
    </row>
    <row r="7" spans="1:21" ht="101.25" x14ac:dyDescent="0.25">
      <c r="A7" s="104" t="s">
        <v>7</v>
      </c>
      <c r="B7" s="42" t="s">
        <v>61</v>
      </c>
      <c r="C7" s="45" t="s">
        <v>95</v>
      </c>
      <c r="D7" s="38" t="s">
        <v>99</v>
      </c>
      <c r="E7" s="84"/>
      <c r="F7" s="84"/>
      <c r="G7" s="84"/>
      <c r="H7" s="84"/>
      <c r="I7" s="84"/>
      <c r="J7" s="84"/>
      <c r="K7" s="84"/>
      <c r="L7" s="84"/>
      <c r="M7" s="84"/>
      <c r="N7" s="84"/>
      <c r="O7" s="84"/>
      <c r="P7" s="84"/>
      <c r="Q7" s="84"/>
      <c r="R7" s="84"/>
      <c r="S7" s="84"/>
      <c r="T7" s="84"/>
      <c r="U7" s="84"/>
    </row>
    <row r="8" spans="1:21" ht="67.5" x14ac:dyDescent="0.25">
      <c r="A8" s="104" t="s">
        <v>85</v>
      </c>
      <c r="B8" s="43" t="s">
        <v>62</v>
      </c>
      <c r="C8" s="45" t="s">
        <v>96</v>
      </c>
      <c r="D8" s="38" t="s">
        <v>118</v>
      </c>
      <c r="E8" s="84"/>
      <c r="F8" s="84"/>
      <c r="G8" s="84"/>
      <c r="H8" s="84"/>
      <c r="I8" s="84"/>
      <c r="J8" s="84"/>
      <c r="K8" s="84"/>
      <c r="L8" s="84"/>
      <c r="M8" s="84"/>
      <c r="N8" s="84"/>
      <c r="O8" s="84"/>
      <c r="P8" s="84"/>
      <c r="Q8" s="84"/>
      <c r="R8" s="84"/>
      <c r="S8" s="84"/>
      <c r="T8" s="84"/>
      <c r="U8" s="84"/>
    </row>
    <row r="9" spans="1:21" ht="20.25" x14ac:dyDescent="0.25">
      <c r="A9" s="104"/>
      <c r="B9" s="104"/>
      <c r="C9" s="106"/>
      <c r="D9" s="106"/>
      <c r="E9" s="84"/>
      <c r="F9" s="84"/>
      <c r="G9" s="84"/>
      <c r="H9" s="84"/>
      <c r="I9" s="84"/>
      <c r="J9" s="84"/>
      <c r="K9" s="84"/>
      <c r="L9" s="84"/>
      <c r="M9" s="84"/>
      <c r="N9" s="84"/>
      <c r="O9" s="84"/>
      <c r="P9" s="84"/>
      <c r="Q9" s="84"/>
      <c r="R9" s="84"/>
      <c r="S9" s="84"/>
      <c r="T9" s="84"/>
      <c r="U9" s="84"/>
    </row>
    <row r="10" spans="1:21" ht="16.5" x14ac:dyDescent="0.25">
      <c r="A10" s="104"/>
      <c r="B10" s="107"/>
      <c r="C10" s="107"/>
      <c r="D10" s="107"/>
      <c r="E10" s="84"/>
      <c r="F10" s="84"/>
      <c r="G10" s="84"/>
      <c r="H10" s="84"/>
      <c r="I10" s="84"/>
      <c r="J10" s="84"/>
      <c r="K10" s="84"/>
      <c r="L10" s="84"/>
      <c r="M10" s="84"/>
      <c r="N10" s="84"/>
      <c r="O10" s="84"/>
      <c r="P10" s="84"/>
      <c r="Q10" s="84"/>
      <c r="R10" s="84"/>
      <c r="S10" s="84"/>
      <c r="T10" s="84"/>
      <c r="U10" s="84"/>
    </row>
    <row r="11" spans="1:21" x14ac:dyDescent="0.25">
      <c r="A11" s="104"/>
      <c r="B11" s="104" t="s">
        <v>91</v>
      </c>
      <c r="C11" s="104" t="s">
        <v>146</v>
      </c>
      <c r="D11" s="104" t="s">
        <v>153</v>
      </c>
      <c r="E11" s="84"/>
      <c r="F11" s="84"/>
      <c r="G11" s="84"/>
      <c r="H11" s="84"/>
      <c r="I11" s="84"/>
      <c r="J11" s="84"/>
      <c r="K11" s="84"/>
      <c r="L11" s="84"/>
      <c r="M11" s="84"/>
      <c r="N11" s="84"/>
      <c r="O11" s="84"/>
      <c r="P11" s="84"/>
      <c r="Q11" s="84"/>
      <c r="R11" s="84"/>
      <c r="S11" s="84"/>
      <c r="T11" s="84"/>
      <c r="U11" s="84"/>
    </row>
    <row r="12" spans="1:21" x14ac:dyDescent="0.25">
      <c r="A12" s="104"/>
      <c r="B12" s="104" t="s">
        <v>89</v>
      </c>
      <c r="C12" s="104" t="s">
        <v>150</v>
      </c>
      <c r="D12" s="104" t="s">
        <v>154</v>
      </c>
      <c r="E12" s="84"/>
      <c r="F12" s="84"/>
      <c r="G12" s="84"/>
      <c r="H12" s="84"/>
      <c r="I12" s="84"/>
      <c r="J12" s="84"/>
      <c r="K12" s="84"/>
      <c r="L12" s="84"/>
      <c r="M12" s="84"/>
      <c r="N12" s="84"/>
      <c r="O12" s="84"/>
      <c r="P12" s="84"/>
      <c r="Q12" s="84"/>
      <c r="R12" s="84"/>
      <c r="S12" s="84"/>
      <c r="T12" s="84"/>
      <c r="U12" s="84"/>
    </row>
    <row r="13" spans="1:21" x14ac:dyDescent="0.25">
      <c r="A13" s="104"/>
      <c r="B13" s="104"/>
      <c r="C13" s="104" t="s">
        <v>149</v>
      </c>
      <c r="D13" s="104" t="s">
        <v>155</v>
      </c>
      <c r="E13" s="84"/>
      <c r="F13" s="84"/>
      <c r="G13" s="84"/>
      <c r="H13" s="84"/>
      <c r="I13" s="84"/>
      <c r="J13" s="84"/>
      <c r="K13" s="84"/>
      <c r="L13" s="84"/>
      <c r="M13" s="84"/>
      <c r="N13" s="84"/>
      <c r="O13" s="84"/>
      <c r="P13" s="84"/>
      <c r="Q13" s="84"/>
      <c r="R13" s="84"/>
      <c r="S13" s="84"/>
      <c r="T13" s="84"/>
      <c r="U13" s="84"/>
    </row>
    <row r="14" spans="1:21" x14ac:dyDescent="0.25">
      <c r="A14" s="104"/>
      <c r="B14" s="104"/>
      <c r="C14" s="104" t="s">
        <v>151</v>
      </c>
      <c r="D14" s="104" t="s">
        <v>156</v>
      </c>
      <c r="E14" s="84"/>
      <c r="F14" s="84"/>
      <c r="G14" s="84"/>
      <c r="H14" s="84"/>
      <c r="I14" s="84"/>
      <c r="J14" s="84"/>
      <c r="K14" s="84"/>
      <c r="L14" s="84"/>
      <c r="M14" s="84"/>
      <c r="N14" s="84"/>
      <c r="O14" s="84"/>
      <c r="P14" s="84"/>
      <c r="Q14" s="84"/>
      <c r="R14" s="84"/>
      <c r="S14" s="84"/>
      <c r="T14" s="84"/>
      <c r="U14" s="84"/>
    </row>
    <row r="15" spans="1:21" x14ac:dyDescent="0.25">
      <c r="A15" s="104"/>
      <c r="B15" s="104"/>
      <c r="C15" s="104" t="s">
        <v>152</v>
      </c>
      <c r="D15" s="104" t="s">
        <v>157</v>
      </c>
      <c r="E15" s="84"/>
      <c r="F15" s="84"/>
      <c r="G15" s="84"/>
      <c r="H15" s="84"/>
      <c r="I15" s="84"/>
      <c r="J15" s="84"/>
      <c r="K15" s="84"/>
      <c r="L15" s="84"/>
      <c r="M15" s="84"/>
      <c r="N15" s="84"/>
      <c r="O15" s="84"/>
      <c r="P15" s="84"/>
      <c r="Q15" s="84"/>
      <c r="R15" s="84"/>
      <c r="S15" s="84"/>
      <c r="T15" s="84"/>
      <c r="U15" s="84"/>
    </row>
    <row r="16" spans="1:21" x14ac:dyDescent="0.25">
      <c r="A16" s="104"/>
      <c r="B16" s="104"/>
      <c r="C16" s="104"/>
      <c r="D16" s="104"/>
      <c r="E16" s="84"/>
      <c r="F16" s="84"/>
      <c r="G16" s="84"/>
      <c r="H16" s="84"/>
      <c r="I16" s="84"/>
      <c r="J16" s="84"/>
      <c r="K16" s="84"/>
      <c r="L16" s="84"/>
      <c r="M16" s="84"/>
      <c r="N16" s="84"/>
      <c r="O16" s="84"/>
    </row>
    <row r="17" spans="1:15" x14ac:dyDescent="0.25">
      <c r="A17" s="104"/>
      <c r="B17" s="104"/>
      <c r="C17" s="104"/>
      <c r="D17" s="104"/>
      <c r="E17" s="84"/>
      <c r="F17" s="84"/>
      <c r="G17" s="84"/>
      <c r="H17" s="84"/>
      <c r="I17" s="84"/>
      <c r="J17" s="84"/>
      <c r="K17" s="84"/>
      <c r="L17" s="84"/>
      <c r="M17" s="84"/>
      <c r="N17" s="84"/>
      <c r="O17" s="84"/>
    </row>
    <row r="18" spans="1:15" x14ac:dyDescent="0.25">
      <c r="A18" s="104"/>
      <c r="B18" s="108"/>
      <c r="C18" s="108"/>
      <c r="D18" s="108"/>
      <c r="E18" s="84"/>
      <c r="F18" s="84"/>
      <c r="G18" s="84"/>
      <c r="H18" s="84"/>
      <c r="I18" s="84"/>
      <c r="J18" s="84"/>
      <c r="K18" s="84"/>
      <c r="L18" s="84"/>
      <c r="M18" s="84"/>
      <c r="N18" s="84"/>
      <c r="O18" s="84"/>
    </row>
    <row r="19" spans="1:15" x14ac:dyDescent="0.25">
      <c r="A19" s="104"/>
      <c r="B19" s="108"/>
      <c r="C19" s="108"/>
      <c r="D19" s="108"/>
      <c r="E19" s="84"/>
      <c r="F19" s="84"/>
      <c r="G19" s="84"/>
      <c r="H19" s="84"/>
      <c r="I19" s="84"/>
      <c r="J19" s="84"/>
      <c r="K19" s="84"/>
      <c r="L19" s="84"/>
      <c r="M19" s="84"/>
      <c r="N19" s="84"/>
      <c r="O19" s="84"/>
    </row>
    <row r="20" spans="1:15" x14ac:dyDescent="0.25">
      <c r="A20" s="104"/>
      <c r="B20" s="108"/>
      <c r="C20" s="108"/>
      <c r="D20" s="108"/>
      <c r="E20" s="84"/>
      <c r="F20" s="84"/>
      <c r="G20" s="84"/>
      <c r="H20" s="84"/>
      <c r="I20" s="84"/>
      <c r="J20" s="84"/>
      <c r="K20" s="84"/>
      <c r="L20" s="84"/>
      <c r="M20" s="84"/>
      <c r="N20" s="84"/>
      <c r="O20" s="84"/>
    </row>
    <row r="21" spans="1:15" x14ac:dyDescent="0.25">
      <c r="A21" s="104"/>
      <c r="B21" s="108"/>
      <c r="C21" s="108"/>
      <c r="D21" s="108"/>
      <c r="E21" s="84"/>
      <c r="F21" s="84"/>
      <c r="G21" s="84"/>
      <c r="H21" s="84"/>
      <c r="I21" s="84"/>
      <c r="J21" s="84"/>
      <c r="K21" s="84"/>
      <c r="L21" s="84"/>
      <c r="M21" s="84"/>
      <c r="N21" s="84"/>
      <c r="O21" s="84"/>
    </row>
    <row r="22" spans="1:15" ht="20.25" x14ac:dyDescent="0.25">
      <c r="A22" s="104"/>
      <c r="B22" s="104"/>
      <c r="C22" s="106"/>
      <c r="D22" s="106"/>
      <c r="E22" s="84"/>
      <c r="F22" s="84"/>
      <c r="G22" s="84"/>
      <c r="H22" s="84"/>
      <c r="I22" s="84"/>
      <c r="J22" s="84"/>
      <c r="K22" s="84"/>
      <c r="L22" s="84"/>
      <c r="M22" s="84"/>
      <c r="N22" s="84"/>
      <c r="O22" s="84"/>
    </row>
    <row r="23" spans="1:15" ht="20.25" x14ac:dyDescent="0.25">
      <c r="A23" s="104"/>
      <c r="B23" s="104"/>
      <c r="C23" s="106"/>
      <c r="D23" s="106"/>
      <c r="E23" s="84"/>
      <c r="F23" s="84"/>
      <c r="G23" s="84"/>
      <c r="H23" s="84"/>
      <c r="I23" s="84"/>
      <c r="J23" s="84"/>
      <c r="K23" s="84"/>
      <c r="L23" s="84"/>
      <c r="M23" s="84"/>
      <c r="N23" s="84"/>
      <c r="O23" s="84"/>
    </row>
    <row r="24" spans="1:15" ht="20.25" x14ac:dyDescent="0.25">
      <c r="A24" s="104"/>
      <c r="B24" s="104"/>
      <c r="C24" s="106"/>
      <c r="D24" s="106"/>
      <c r="E24" s="84"/>
      <c r="F24" s="84"/>
      <c r="G24" s="84"/>
      <c r="H24" s="84"/>
      <c r="I24" s="84"/>
      <c r="J24" s="84"/>
      <c r="K24" s="84"/>
      <c r="L24" s="84"/>
      <c r="M24" s="84"/>
      <c r="N24" s="84"/>
      <c r="O24" s="84"/>
    </row>
    <row r="25" spans="1:15" ht="20.25" x14ac:dyDescent="0.25">
      <c r="A25" s="104"/>
      <c r="B25" s="104"/>
      <c r="C25" s="106"/>
      <c r="D25" s="106"/>
      <c r="E25" s="84"/>
      <c r="F25" s="84"/>
      <c r="G25" s="84"/>
      <c r="H25" s="84"/>
      <c r="I25" s="84"/>
      <c r="J25" s="84"/>
      <c r="K25" s="84"/>
      <c r="L25" s="84"/>
      <c r="M25" s="84"/>
      <c r="N25" s="84"/>
      <c r="O25" s="84"/>
    </row>
    <row r="26" spans="1:15" ht="20.25" x14ac:dyDescent="0.25">
      <c r="A26" s="104"/>
      <c r="B26" s="104"/>
      <c r="C26" s="106"/>
      <c r="D26" s="106"/>
      <c r="E26" s="84"/>
      <c r="F26" s="84"/>
      <c r="G26" s="84"/>
      <c r="H26" s="84"/>
      <c r="I26" s="84"/>
      <c r="J26" s="84"/>
      <c r="K26" s="84"/>
      <c r="L26" s="84"/>
      <c r="M26" s="84"/>
      <c r="N26" s="84"/>
      <c r="O26" s="84"/>
    </row>
    <row r="27" spans="1:15" ht="20.25" x14ac:dyDescent="0.25">
      <c r="A27" s="104"/>
      <c r="B27" s="104"/>
      <c r="C27" s="106"/>
      <c r="D27" s="106"/>
      <c r="E27" s="84"/>
      <c r="F27" s="84"/>
      <c r="G27" s="84"/>
      <c r="H27" s="84"/>
      <c r="I27" s="84"/>
      <c r="J27" s="84"/>
      <c r="K27" s="84"/>
      <c r="L27" s="84"/>
      <c r="M27" s="84"/>
      <c r="N27" s="84"/>
      <c r="O27" s="84"/>
    </row>
    <row r="28" spans="1:15" ht="20.25" x14ac:dyDescent="0.25">
      <c r="A28" s="104"/>
      <c r="B28" s="104"/>
      <c r="C28" s="106"/>
      <c r="D28" s="106"/>
      <c r="E28" s="84"/>
      <c r="F28" s="84"/>
      <c r="G28" s="84"/>
      <c r="H28" s="84"/>
      <c r="I28" s="84"/>
      <c r="J28" s="84"/>
      <c r="K28" s="84"/>
      <c r="L28" s="84"/>
      <c r="M28" s="84"/>
      <c r="N28" s="84"/>
      <c r="O28" s="84"/>
    </row>
    <row r="29" spans="1:15" ht="20.25" x14ac:dyDescent="0.25">
      <c r="A29" s="104"/>
      <c r="B29" s="104"/>
      <c r="C29" s="106"/>
      <c r="D29" s="106"/>
      <c r="E29" s="84"/>
      <c r="F29" s="84"/>
      <c r="G29" s="84"/>
      <c r="H29" s="84"/>
      <c r="I29" s="84"/>
      <c r="J29" s="84"/>
      <c r="K29" s="84"/>
      <c r="L29" s="84"/>
      <c r="M29" s="84"/>
      <c r="N29" s="84"/>
      <c r="O29" s="84"/>
    </row>
    <row r="30" spans="1:15" ht="20.25" x14ac:dyDescent="0.25">
      <c r="A30" s="104"/>
      <c r="B30" s="104"/>
      <c r="C30" s="106"/>
      <c r="D30" s="106"/>
      <c r="E30" s="84"/>
      <c r="F30" s="84"/>
      <c r="G30" s="84"/>
      <c r="H30" s="84"/>
      <c r="I30" s="84"/>
      <c r="J30" s="84"/>
      <c r="K30" s="84"/>
      <c r="L30" s="84"/>
      <c r="M30" s="84"/>
      <c r="N30" s="84"/>
      <c r="O30" s="84"/>
    </row>
    <row r="31" spans="1:15" ht="20.25" x14ac:dyDescent="0.25">
      <c r="A31" s="104"/>
      <c r="B31" s="104"/>
      <c r="C31" s="106"/>
      <c r="D31" s="106"/>
      <c r="E31" s="84"/>
      <c r="F31" s="84"/>
      <c r="G31" s="84"/>
      <c r="H31" s="84"/>
      <c r="I31" s="84"/>
      <c r="J31" s="84"/>
      <c r="K31" s="84"/>
      <c r="L31" s="84"/>
      <c r="M31" s="84"/>
      <c r="N31" s="84"/>
      <c r="O31" s="84"/>
    </row>
    <row r="32" spans="1:15" ht="20.25" x14ac:dyDescent="0.25">
      <c r="A32" s="104"/>
      <c r="B32" s="104"/>
      <c r="C32" s="106"/>
      <c r="D32" s="106"/>
      <c r="E32" s="84"/>
      <c r="F32" s="84"/>
      <c r="G32" s="84"/>
      <c r="H32" s="84"/>
      <c r="I32" s="84"/>
      <c r="J32" s="84"/>
      <c r="K32" s="84"/>
      <c r="L32" s="84"/>
      <c r="M32" s="84"/>
      <c r="N32" s="84"/>
      <c r="O32" s="84"/>
    </row>
    <row r="33" spans="1:15" ht="20.25" x14ac:dyDescent="0.25">
      <c r="A33" s="104"/>
      <c r="B33" s="104"/>
      <c r="C33" s="106"/>
      <c r="D33" s="106"/>
      <c r="E33" s="84"/>
      <c r="F33" s="84"/>
      <c r="G33" s="84"/>
      <c r="H33" s="84"/>
      <c r="I33" s="84"/>
      <c r="J33" s="84"/>
      <c r="K33" s="84"/>
      <c r="L33" s="84"/>
      <c r="M33" s="84"/>
      <c r="N33" s="84"/>
      <c r="O33" s="84"/>
    </row>
    <row r="34" spans="1:15" ht="20.25" x14ac:dyDescent="0.25">
      <c r="A34" s="104"/>
      <c r="B34" s="104"/>
      <c r="C34" s="106"/>
      <c r="D34" s="106"/>
      <c r="E34" s="84"/>
      <c r="F34" s="84"/>
      <c r="G34" s="84"/>
      <c r="H34" s="84"/>
      <c r="I34" s="84"/>
      <c r="J34" s="84"/>
      <c r="K34" s="84"/>
      <c r="L34" s="84"/>
      <c r="M34" s="84"/>
      <c r="N34" s="84"/>
      <c r="O34" s="84"/>
    </row>
    <row r="35" spans="1:15" ht="20.25" x14ac:dyDescent="0.25">
      <c r="A35" s="104"/>
      <c r="B35" s="104"/>
      <c r="C35" s="106"/>
      <c r="D35" s="106"/>
      <c r="E35" s="84"/>
      <c r="F35" s="84"/>
      <c r="G35" s="84"/>
      <c r="H35" s="84"/>
      <c r="I35" s="84"/>
      <c r="J35" s="84"/>
      <c r="K35" s="84"/>
      <c r="L35" s="84"/>
      <c r="M35" s="84"/>
      <c r="N35" s="84"/>
      <c r="O35" s="84"/>
    </row>
    <row r="36" spans="1:15" ht="20.25" x14ac:dyDescent="0.25">
      <c r="A36" s="104"/>
      <c r="B36" s="104"/>
      <c r="C36" s="106"/>
      <c r="D36" s="106"/>
      <c r="E36" s="84"/>
      <c r="F36" s="84"/>
      <c r="G36" s="84"/>
      <c r="H36" s="84"/>
      <c r="I36" s="84"/>
      <c r="J36" s="84"/>
      <c r="K36" s="84"/>
      <c r="L36" s="84"/>
      <c r="M36" s="84"/>
      <c r="N36" s="84"/>
      <c r="O36" s="84"/>
    </row>
    <row r="37" spans="1:15" ht="20.25" x14ac:dyDescent="0.25">
      <c r="A37" s="104"/>
      <c r="B37" s="104"/>
      <c r="C37" s="106"/>
      <c r="D37" s="106"/>
      <c r="E37" s="84"/>
      <c r="F37" s="84"/>
      <c r="G37" s="84"/>
      <c r="H37" s="84"/>
      <c r="I37" s="84"/>
      <c r="J37" s="84"/>
      <c r="K37" s="84"/>
      <c r="L37" s="84"/>
      <c r="M37" s="84"/>
      <c r="N37" s="84"/>
      <c r="O37" s="84"/>
    </row>
    <row r="38" spans="1:15" ht="20.25" x14ac:dyDescent="0.25">
      <c r="A38" s="104"/>
      <c r="B38" s="104"/>
      <c r="C38" s="106"/>
      <c r="D38" s="106"/>
      <c r="E38" s="84"/>
      <c r="F38" s="84"/>
      <c r="G38" s="84"/>
      <c r="H38" s="84"/>
      <c r="I38" s="84"/>
      <c r="J38" s="84"/>
      <c r="K38" s="84"/>
      <c r="L38" s="84"/>
      <c r="M38" s="84"/>
      <c r="N38" s="84"/>
      <c r="O38" s="84"/>
    </row>
    <row r="39" spans="1:15" ht="20.25" x14ac:dyDescent="0.25">
      <c r="A39" s="104"/>
      <c r="B39" s="104"/>
      <c r="C39" s="106"/>
      <c r="D39" s="106"/>
      <c r="E39" s="84"/>
      <c r="F39" s="84"/>
      <c r="G39" s="84"/>
      <c r="H39" s="84"/>
      <c r="I39" s="84"/>
      <c r="J39" s="84"/>
      <c r="K39" s="84"/>
      <c r="L39" s="84"/>
      <c r="M39" s="84"/>
      <c r="N39" s="84"/>
      <c r="O39" s="84"/>
    </row>
    <row r="40" spans="1:15" ht="20.25" x14ac:dyDescent="0.25">
      <c r="A40" s="104"/>
      <c r="B40" s="104"/>
      <c r="C40" s="106"/>
      <c r="D40" s="106"/>
      <c r="E40" s="84"/>
      <c r="F40" s="84"/>
      <c r="G40" s="84"/>
      <c r="H40" s="84"/>
      <c r="I40" s="84"/>
      <c r="J40" s="84"/>
      <c r="K40" s="84"/>
      <c r="L40" s="84"/>
      <c r="M40" s="84"/>
      <c r="N40" s="84"/>
      <c r="O40" s="84"/>
    </row>
    <row r="41" spans="1:15" ht="20.25" x14ac:dyDescent="0.25">
      <c r="A41" s="104"/>
      <c r="B41" s="104"/>
      <c r="C41" s="106"/>
      <c r="D41" s="106"/>
      <c r="E41" s="84"/>
      <c r="F41" s="84"/>
      <c r="G41" s="84"/>
      <c r="H41" s="84"/>
      <c r="I41" s="84"/>
      <c r="J41" s="84"/>
      <c r="K41" s="84"/>
      <c r="L41" s="84"/>
      <c r="M41" s="84"/>
      <c r="N41" s="84"/>
      <c r="O41" s="84"/>
    </row>
    <row r="42" spans="1:15" ht="20.25" x14ac:dyDescent="0.25">
      <c r="A42" s="104"/>
      <c r="B42" s="104"/>
      <c r="C42" s="106"/>
      <c r="D42" s="106"/>
      <c r="E42" s="84"/>
      <c r="F42" s="84"/>
      <c r="G42" s="84"/>
      <c r="H42" s="84"/>
      <c r="I42" s="84"/>
      <c r="J42" s="84"/>
      <c r="K42" s="84"/>
      <c r="L42" s="84"/>
      <c r="M42" s="84"/>
      <c r="N42" s="84"/>
      <c r="O42" s="84"/>
    </row>
    <row r="43" spans="1:15" ht="20.25" x14ac:dyDescent="0.25">
      <c r="A43" s="104"/>
      <c r="B43" s="104"/>
      <c r="C43" s="106"/>
      <c r="D43" s="106"/>
      <c r="E43" s="84"/>
      <c r="F43" s="84"/>
      <c r="G43" s="84"/>
      <c r="H43" s="84"/>
      <c r="I43" s="84"/>
      <c r="J43" s="84"/>
      <c r="K43" s="84"/>
      <c r="L43" s="84"/>
      <c r="M43" s="84"/>
      <c r="N43" s="84"/>
      <c r="O43" s="84"/>
    </row>
    <row r="44" spans="1:15" ht="20.25" x14ac:dyDescent="0.25">
      <c r="A44" s="104"/>
      <c r="B44" s="104"/>
      <c r="C44" s="106"/>
      <c r="D44" s="106"/>
      <c r="E44" s="84"/>
      <c r="F44" s="84"/>
      <c r="G44" s="84"/>
      <c r="H44" s="84"/>
      <c r="I44" s="84"/>
      <c r="J44" s="84"/>
      <c r="K44" s="84"/>
      <c r="L44" s="84"/>
      <c r="M44" s="84"/>
      <c r="N44" s="84"/>
      <c r="O44" s="84"/>
    </row>
    <row r="45" spans="1:15" ht="20.25" x14ac:dyDescent="0.25">
      <c r="A45" s="104"/>
      <c r="B45" s="104"/>
      <c r="C45" s="106"/>
      <c r="D45" s="106"/>
      <c r="E45" s="84"/>
      <c r="F45" s="84"/>
      <c r="G45" s="84"/>
      <c r="H45" s="84"/>
      <c r="I45" s="84"/>
      <c r="J45" s="84"/>
      <c r="K45" s="84"/>
      <c r="L45" s="84"/>
      <c r="M45" s="84"/>
      <c r="N45" s="84"/>
      <c r="O45" s="84"/>
    </row>
    <row r="46" spans="1:15" ht="20.25" x14ac:dyDescent="0.25">
      <c r="A46" s="104"/>
      <c r="B46" s="104"/>
      <c r="C46" s="106"/>
      <c r="D46" s="106"/>
      <c r="E46" s="84"/>
      <c r="F46" s="84"/>
      <c r="G46" s="84"/>
      <c r="H46" s="84"/>
      <c r="I46" s="84"/>
      <c r="J46" s="84"/>
      <c r="K46" s="84"/>
      <c r="L46" s="84"/>
      <c r="M46" s="84"/>
      <c r="N46" s="84"/>
      <c r="O46" s="84"/>
    </row>
    <row r="47" spans="1:15" ht="20.25" x14ac:dyDescent="0.25">
      <c r="A47" s="104"/>
      <c r="B47" s="104"/>
      <c r="C47" s="106"/>
      <c r="D47" s="106"/>
      <c r="E47" s="84"/>
      <c r="F47" s="84"/>
      <c r="G47" s="84"/>
      <c r="H47" s="84"/>
      <c r="I47" s="84"/>
      <c r="J47" s="84"/>
      <c r="K47" s="84"/>
      <c r="L47" s="84"/>
      <c r="M47" s="84"/>
      <c r="N47" s="84"/>
      <c r="O47" s="84"/>
    </row>
    <row r="48" spans="1:15" ht="20.25" x14ac:dyDescent="0.25">
      <c r="A48" s="104"/>
      <c r="B48" s="104"/>
      <c r="C48" s="106"/>
      <c r="D48" s="106"/>
      <c r="E48" s="84"/>
      <c r="F48" s="84"/>
      <c r="G48" s="84"/>
      <c r="H48" s="84"/>
      <c r="I48" s="84"/>
      <c r="J48" s="84"/>
      <c r="K48" s="84"/>
      <c r="L48" s="84"/>
      <c r="M48" s="84"/>
      <c r="N48" s="84"/>
      <c r="O48" s="84"/>
    </row>
    <row r="49" spans="1:15" ht="20.25" x14ac:dyDescent="0.25">
      <c r="A49" s="104"/>
      <c r="B49" s="104"/>
      <c r="C49" s="106"/>
      <c r="D49" s="106"/>
      <c r="E49" s="84"/>
      <c r="F49" s="84"/>
      <c r="G49" s="84"/>
      <c r="H49" s="84"/>
      <c r="I49" s="84"/>
      <c r="J49" s="84"/>
      <c r="K49" s="84"/>
      <c r="L49" s="84"/>
      <c r="M49" s="84"/>
      <c r="N49" s="84"/>
      <c r="O49" s="84"/>
    </row>
    <row r="50" spans="1:15" ht="20.25" x14ac:dyDescent="0.25">
      <c r="A50" s="104"/>
      <c r="B50" s="104"/>
      <c r="C50" s="106"/>
      <c r="D50" s="106"/>
      <c r="E50" s="84"/>
      <c r="F50" s="84"/>
      <c r="G50" s="84"/>
      <c r="H50" s="84"/>
      <c r="I50" s="84"/>
      <c r="J50" s="84"/>
      <c r="K50" s="84"/>
      <c r="L50" s="84"/>
      <c r="M50" s="84"/>
      <c r="N50" s="84"/>
      <c r="O50" s="84"/>
    </row>
    <row r="51" spans="1:15" ht="20.25" x14ac:dyDescent="0.25">
      <c r="A51" s="104"/>
      <c r="B51" s="104"/>
      <c r="C51" s="106"/>
      <c r="D51" s="106"/>
      <c r="E51" s="84"/>
      <c r="F51" s="84"/>
      <c r="G51" s="84"/>
      <c r="H51" s="84"/>
      <c r="I51" s="84"/>
      <c r="J51" s="84"/>
      <c r="K51" s="84"/>
      <c r="L51" s="84"/>
      <c r="M51" s="84"/>
      <c r="N51" s="84"/>
      <c r="O51" s="84"/>
    </row>
    <row r="52" spans="1:15" ht="20.25" x14ac:dyDescent="0.25">
      <c r="A52" s="104"/>
      <c r="B52" s="23"/>
      <c r="C52" s="34"/>
      <c r="D52" s="34"/>
    </row>
    <row r="53" spans="1:15" ht="20.25" x14ac:dyDescent="0.25">
      <c r="A53" s="104"/>
      <c r="B53" s="23"/>
      <c r="C53" s="34"/>
      <c r="D53" s="34"/>
    </row>
    <row r="54" spans="1:15" ht="20.25" x14ac:dyDescent="0.25">
      <c r="A54" s="104"/>
      <c r="B54" s="23"/>
      <c r="C54" s="34"/>
      <c r="D54" s="34"/>
    </row>
    <row r="55" spans="1:15" ht="20.25" x14ac:dyDescent="0.25">
      <c r="A55" s="104"/>
      <c r="B55" s="23"/>
      <c r="C55" s="34"/>
      <c r="D55" s="34"/>
    </row>
    <row r="56" spans="1:15" ht="20.25" x14ac:dyDescent="0.25">
      <c r="A56" s="104"/>
      <c r="B56" s="23"/>
      <c r="C56" s="34"/>
      <c r="D56" s="34"/>
    </row>
    <row r="57" spans="1:15" ht="20.25" x14ac:dyDescent="0.25">
      <c r="A57" s="104"/>
      <c r="B57" s="23"/>
      <c r="C57" s="34"/>
      <c r="D57" s="34"/>
    </row>
    <row r="58" spans="1:15" ht="20.25" x14ac:dyDescent="0.25">
      <c r="A58" s="104"/>
      <c r="B58" s="23"/>
      <c r="C58" s="34"/>
      <c r="D58" s="34"/>
    </row>
    <row r="59" spans="1:15" ht="20.25" x14ac:dyDescent="0.25">
      <c r="A59" s="104"/>
      <c r="B59" s="23"/>
      <c r="C59" s="34"/>
      <c r="D59" s="34"/>
    </row>
    <row r="60" spans="1:15" ht="20.25" x14ac:dyDescent="0.25">
      <c r="A60" s="104"/>
      <c r="B60" s="23"/>
      <c r="C60" s="34"/>
      <c r="D60" s="34"/>
    </row>
    <row r="61" spans="1:15" ht="20.25" x14ac:dyDescent="0.25">
      <c r="A61" s="104"/>
      <c r="B61" s="23"/>
      <c r="C61" s="34"/>
      <c r="D61" s="34"/>
    </row>
    <row r="62" spans="1:15" ht="20.25" x14ac:dyDescent="0.25">
      <c r="A62" s="104"/>
      <c r="B62" s="23"/>
      <c r="C62" s="34"/>
      <c r="D62" s="34"/>
    </row>
    <row r="63" spans="1:15" ht="20.25" x14ac:dyDescent="0.25">
      <c r="A63" s="104"/>
      <c r="B63" s="23"/>
      <c r="C63" s="34"/>
      <c r="D63" s="34"/>
    </row>
    <row r="64" spans="1:15" ht="20.25" x14ac:dyDescent="0.25">
      <c r="A64" s="104"/>
      <c r="B64" s="23"/>
      <c r="C64" s="34"/>
      <c r="D64" s="34"/>
    </row>
    <row r="65" spans="1:4" ht="20.25" x14ac:dyDescent="0.25">
      <c r="A65" s="104"/>
      <c r="B65" s="23"/>
      <c r="C65" s="34"/>
      <c r="D65" s="34"/>
    </row>
    <row r="66" spans="1:4" ht="20.25" x14ac:dyDescent="0.25">
      <c r="A66" s="104"/>
      <c r="B66" s="23"/>
      <c r="C66" s="34"/>
      <c r="D66" s="34"/>
    </row>
    <row r="67" spans="1:4" ht="20.25" x14ac:dyDescent="0.25">
      <c r="A67" s="104"/>
      <c r="B67" s="23"/>
      <c r="C67" s="34"/>
      <c r="D67" s="34"/>
    </row>
    <row r="68" spans="1:4" ht="20.25" x14ac:dyDescent="0.25">
      <c r="A68" s="104"/>
      <c r="B68" s="23"/>
      <c r="C68" s="34"/>
      <c r="D68" s="34"/>
    </row>
    <row r="69" spans="1:4" ht="20.25" x14ac:dyDescent="0.25">
      <c r="A69" s="104"/>
      <c r="B69" s="23"/>
      <c r="C69" s="34"/>
      <c r="D69" s="34"/>
    </row>
    <row r="70" spans="1:4" ht="20.25" x14ac:dyDescent="0.25">
      <c r="A70" s="104"/>
      <c r="B70" s="23"/>
      <c r="C70" s="34"/>
      <c r="D70" s="34"/>
    </row>
    <row r="71" spans="1:4" ht="20.25" x14ac:dyDescent="0.25">
      <c r="A71" s="104"/>
      <c r="B71" s="23"/>
      <c r="C71" s="34"/>
      <c r="D71" s="34"/>
    </row>
    <row r="72" spans="1:4" ht="20.25" x14ac:dyDescent="0.25">
      <c r="A72" s="104"/>
      <c r="B72" s="23"/>
      <c r="C72" s="34"/>
      <c r="D72" s="34"/>
    </row>
    <row r="73" spans="1:4" ht="20.25" x14ac:dyDescent="0.25">
      <c r="A73" s="104"/>
      <c r="B73" s="23"/>
      <c r="C73" s="34"/>
      <c r="D73" s="34"/>
    </row>
    <row r="74" spans="1:4" ht="20.25" x14ac:dyDescent="0.25">
      <c r="A74" s="104"/>
      <c r="B74" s="23"/>
      <c r="C74" s="34"/>
      <c r="D74" s="34"/>
    </row>
    <row r="75" spans="1:4" ht="20.25" x14ac:dyDescent="0.25">
      <c r="A75" s="104"/>
      <c r="B75" s="23"/>
      <c r="C75" s="34"/>
      <c r="D75" s="34"/>
    </row>
    <row r="76" spans="1:4" ht="20.25" x14ac:dyDescent="0.25">
      <c r="A76" s="104"/>
      <c r="B76" s="23"/>
      <c r="C76" s="34"/>
      <c r="D76" s="34"/>
    </row>
    <row r="77" spans="1:4" ht="20.25" x14ac:dyDescent="0.25">
      <c r="A77" s="104"/>
      <c r="B77" s="23"/>
      <c r="C77" s="34"/>
      <c r="D77" s="34"/>
    </row>
    <row r="78" spans="1:4" ht="20.25" x14ac:dyDescent="0.25">
      <c r="A78" s="104"/>
      <c r="B78" s="23"/>
      <c r="C78" s="34"/>
      <c r="D78" s="34"/>
    </row>
    <row r="79" spans="1:4" ht="20.25" x14ac:dyDescent="0.25">
      <c r="A79" s="104"/>
      <c r="B79" s="23"/>
      <c r="C79" s="34"/>
      <c r="D79" s="34"/>
    </row>
    <row r="80" spans="1:4" ht="20.25" x14ac:dyDescent="0.25">
      <c r="A80" s="104"/>
      <c r="B80" s="23"/>
      <c r="C80" s="34"/>
      <c r="D80" s="34"/>
    </row>
    <row r="81" spans="1:4" ht="20.25" x14ac:dyDescent="0.25">
      <c r="A81" s="104"/>
      <c r="B81" s="23"/>
      <c r="C81" s="34"/>
      <c r="D81" s="34"/>
    </row>
    <row r="82" spans="1:4" ht="20.25" x14ac:dyDescent="0.25">
      <c r="A82" s="104"/>
      <c r="B82" s="23"/>
      <c r="C82" s="34"/>
      <c r="D82" s="34"/>
    </row>
    <row r="83" spans="1:4" ht="20.25" x14ac:dyDescent="0.25">
      <c r="A83" s="104"/>
      <c r="B83" s="23"/>
      <c r="C83" s="34"/>
      <c r="D83" s="34"/>
    </row>
    <row r="84" spans="1:4" ht="20.25" x14ac:dyDescent="0.25">
      <c r="A84" s="104"/>
      <c r="B84" s="23"/>
      <c r="C84" s="34"/>
      <c r="D84" s="34"/>
    </row>
    <row r="85" spans="1:4" ht="20.25" x14ac:dyDescent="0.25">
      <c r="A85" s="104"/>
      <c r="B85" s="23"/>
      <c r="C85" s="34"/>
      <c r="D85" s="34"/>
    </row>
    <row r="86" spans="1:4" ht="20.25" x14ac:dyDescent="0.25">
      <c r="A86" s="104"/>
      <c r="B86" s="23"/>
      <c r="C86" s="34"/>
      <c r="D86" s="34"/>
    </row>
    <row r="87" spans="1:4" ht="20.25" x14ac:dyDescent="0.25">
      <c r="A87" s="104"/>
      <c r="B87" s="23"/>
      <c r="C87" s="34"/>
      <c r="D87" s="34"/>
    </row>
    <row r="88" spans="1:4" ht="20.25" x14ac:dyDescent="0.25">
      <c r="A88" s="104"/>
      <c r="B88" s="23"/>
      <c r="C88" s="34"/>
      <c r="D88" s="34"/>
    </row>
    <row r="89" spans="1:4" ht="20.25" x14ac:dyDescent="0.25">
      <c r="A89" s="104"/>
      <c r="B89" s="23"/>
      <c r="C89" s="34"/>
      <c r="D89" s="34"/>
    </row>
    <row r="90" spans="1:4" ht="20.25" x14ac:dyDescent="0.25">
      <c r="A90" s="104"/>
      <c r="B90" s="23"/>
      <c r="C90" s="34"/>
      <c r="D90" s="34"/>
    </row>
    <row r="91" spans="1:4" ht="20.25" x14ac:dyDescent="0.25">
      <c r="A91" s="104"/>
      <c r="B91" s="23"/>
      <c r="C91" s="34"/>
      <c r="D91" s="34"/>
    </row>
    <row r="92" spans="1:4" ht="20.25" x14ac:dyDescent="0.25">
      <c r="A92" s="104"/>
      <c r="B92" s="23"/>
      <c r="C92" s="34"/>
      <c r="D92" s="34"/>
    </row>
    <row r="93" spans="1:4" ht="20.25" x14ac:dyDescent="0.25">
      <c r="A93" s="104"/>
      <c r="B93" s="23"/>
      <c r="C93" s="34"/>
      <c r="D93" s="34"/>
    </row>
    <row r="94" spans="1:4" ht="20.25" x14ac:dyDescent="0.25">
      <c r="A94" s="104"/>
      <c r="B94" s="23"/>
      <c r="C94" s="34"/>
      <c r="D94" s="34"/>
    </row>
    <row r="95" spans="1:4" ht="20.25" x14ac:dyDescent="0.25">
      <c r="A95" s="104"/>
      <c r="B95" s="23"/>
      <c r="C95" s="34"/>
      <c r="D95" s="34"/>
    </row>
    <row r="96" spans="1:4" ht="20.25" x14ac:dyDescent="0.25">
      <c r="A96" s="104"/>
      <c r="B96" s="23"/>
      <c r="C96" s="34"/>
      <c r="D96" s="34"/>
    </row>
    <row r="97" spans="1:4" ht="20.25" x14ac:dyDescent="0.25">
      <c r="A97" s="104"/>
      <c r="B97" s="23"/>
      <c r="C97" s="34"/>
      <c r="D97" s="34"/>
    </row>
    <row r="98" spans="1:4" ht="20.25" x14ac:dyDescent="0.25">
      <c r="A98" s="104"/>
      <c r="B98" s="23"/>
      <c r="C98" s="34"/>
      <c r="D98" s="34"/>
    </row>
    <row r="99" spans="1:4" ht="20.25" x14ac:dyDescent="0.25">
      <c r="A99" s="104"/>
      <c r="B99" s="23"/>
      <c r="C99" s="34"/>
      <c r="D99" s="34"/>
    </row>
    <row r="100" spans="1:4" ht="20.25" x14ac:dyDescent="0.25">
      <c r="A100" s="104"/>
      <c r="B100" s="23"/>
      <c r="C100" s="34"/>
      <c r="D100" s="34"/>
    </row>
    <row r="101" spans="1:4" ht="20.25" x14ac:dyDescent="0.25">
      <c r="A101" s="104"/>
      <c r="B101" s="23"/>
      <c r="C101" s="34"/>
      <c r="D101" s="34"/>
    </row>
    <row r="102" spans="1:4" ht="20.25" x14ac:dyDescent="0.25">
      <c r="A102" s="104"/>
      <c r="B102" s="23"/>
      <c r="C102" s="34"/>
      <c r="D102" s="34"/>
    </row>
    <row r="103" spans="1:4" ht="20.25" x14ac:dyDescent="0.25">
      <c r="A103" s="104"/>
      <c r="B103" s="23"/>
      <c r="C103" s="34"/>
      <c r="D103" s="34"/>
    </row>
    <row r="104" spans="1:4" ht="20.25" x14ac:dyDescent="0.25">
      <c r="A104" s="104"/>
      <c r="B104" s="23"/>
      <c r="C104" s="34"/>
      <c r="D104" s="34"/>
    </row>
    <row r="105" spans="1:4" ht="20.25" x14ac:dyDescent="0.25">
      <c r="A105" s="104"/>
      <c r="B105" s="23"/>
      <c r="C105" s="34"/>
      <c r="D105" s="34"/>
    </row>
    <row r="106" spans="1:4" ht="20.25" x14ac:dyDescent="0.25">
      <c r="A106" s="104"/>
      <c r="B106" s="23"/>
      <c r="C106" s="34"/>
      <c r="D106" s="34"/>
    </row>
    <row r="107" spans="1:4" ht="20.25" x14ac:dyDescent="0.25">
      <c r="A107" s="104"/>
      <c r="B107" s="23"/>
      <c r="C107" s="34"/>
      <c r="D107" s="34"/>
    </row>
    <row r="108" spans="1:4" ht="20.25" x14ac:dyDescent="0.25">
      <c r="A108" s="104"/>
      <c r="B108" s="23"/>
      <c r="C108" s="34"/>
      <c r="D108" s="34"/>
    </row>
    <row r="109" spans="1:4" ht="20.25" x14ac:dyDescent="0.25">
      <c r="A109" s="104"/>
      <c r="B109" s="23"/>
      <c r="C109" s="34"/>
      <c r="D109" s="34"/>
    </row>
    <row r="110" spans="1:4" ht="20.25" x14ac:dyDescent="0.25">
      <c r="A110" s="104"/>
      <c r="B110" s="23"/>
      <c r="C110" s="34"/>
      <c r="D110" s="34"/>
    </row>
    <row r="111" spans="1:4" ht="20.25" x14ac:dyDescent="0.25">
      <c r="A111" s="104"/>
      <c r="B111" s="23"/>
      <c r="C111" s="34"/>
      <c r="D111" s="34"/>
    </row>
    <row r="112" spans="1:4" ht="20.25" x14ac:dyDescent="0.25">
      <c r="A112" s="104"/>
      <c r="B112" s="23"/>
      <c r="C112" s="34"/>
      <c r="D112" s="34"/>
    </row>
    <row r="113" spans="1:4" ht="20.25" x14ac:dyDescent="0.25">
      <c r="A113" s="104"/>
      <c r="B113" s="23"/>
      <c r="C113" s="34"/>
      <c r="D113" s="34"/>
    </row>
    <row r="114" spans="1:4" ht="20.25" x14ac:dyDescent="0.25">
      <c r="A114" s="104"/>
      <c r="B114" s="23"/>
      <c r="C114" s="34"/>
      <c r="D114" s="34"/>
    </row>
    <row r="115" spans="1:4" ht="20.25" x14ac:dyDescent="0.25">
      <c r="A115" s="104"/>
      <c r="B115" s="23"/>
      <c r="C115" s="34"/>
      <c r="D115" s="34"/>
    </row>
    <row r="116" spans="1:4" ht="20.25" x14ac:dyDescent="0.25">
      <c r="A116" s="104"/>
      <c r="B116" s="23"/>
      <c r="C116" s="34"/>
      <c r="D116" s="34"/>
    </row>
    <row r="117" spans="1:4" ht="20.25" x14ac:dyDescent="0.25">
      <c r="A117" s="104"/>
      <c r="B117" s="23"/>
      <c r="C117" s="34"/>
      <c r="D117" s="34"/>
    </row>
    <row r="118" spans="1:4" ht="20.25" x14ac:dyDescent="0.25">
      <c r="A118" s="104"/>
      <c r="B118" s="23"/>
      <c r="C118" s="34"/>
      <c r="D118" s="34"/>
    </row>
    <row r="119" spans="1:4" ht="20.25" x14ac:dyDescent="0.25">
      <c r="A119" s="104"/>
      <c r="B119" s="23"/>
      <c r="C119" s="34"/>
      <c r="D119" s="34"/>
    </row>
    <row r="120" spans="1:4" ht="20.25" x14ac:dyDescent="0.25">
      <c r="A120" s="104"/>
      <c r="B120" s="23"/>
      <c r="C120" s="34"/>
      <c r="D120" s="34"/>
    </row>
    <row r="121" spans="1:4" ht="20.25" x14ac:dyDescent="0.25">
      <c r="A121" s="104"/>
      <c r="B121" s="23"/>
      <c r="C121" s="34"/>
      <c r="D121" s="34"/>
    </row>
    <row r="122" spans="1:4" ht="20.25" x14ac:dyDescent="0.25">
      <c r="A122" s="104"/>
      <c r="B122" s="23"/>
      <c r="C122" s="34"/>
      <c r="D122" s="34"/>
    </row>
    <row r="123" spans="1:4" ht="20.25" x14ac:dyDescent="0.25">
      <c r="A123" s="104"/>
      <c r="B123" s="23"/>
      <c r="C123" s="34"/>
      <c r="D123" s="34"/>
    </row>
    <row r="124" spans="1:4" ht="20.25" x14ac:dyDescent="0.25">
      <c r="A124" s="104"/>
      <c r="B124" s="23"/>
      <c r="C124" s="34"/>
      <c r="D124" s="34"/>
    </row>
    <row r="125" spans="1:4" ht="20.25" x14ac:dyDescent="0.25">
      <c r="A125" s="104"/>
      <c r="B125" s="23"/>
      <c r="C125" s="34"/>
      <c r="D125" s="34"/>
    </row>
    <row r="126" spans="1:4" ht="20.25" x14ac:dyDescent="0.25">
      <c r="A126" s="104"/>
      <c r="B126" s="23"/>
      <c r="C126" s="34"/>
      <c r="D126" s="34"/>
    </row>
    <row r="127" spans="1:4" ht="20.25" x14ac:dyDescent="0.25">
      <c r="A127" s="104"/>
      <c r="B127" s="23"/>
      <c r="C127" s="34"/>
      <c r="D127" s="34"/>
    </row>
    <row r="128" spans="1:4" ht="20.25" x14ac:dyDescent="0.25">
      <c r="A128" s="104"/>
      <c r="B128" s="23"/>
      <c r="C128" s="34"/>
      <c r="D128" s="34"/>
    </row>
    <row r="129" spans="1:4" ht="20.25" x14ac:dyDescent="0.25">
      <c r="A129" s="104"/>
      <c r="B129" s="23"/>
      <c r="C129" s="34"/>
      <c r="D129" s="34"/>
    </row>
    <row r="130" spans="1:4" ht="20.25" x14ac:dyDescent="0.25">
      <c r="A130" s="104"/>
      <c r="B130" s="23"/>
      <c r="C130" s="34"/>
      <c r="D130" s="34"/>
    </row>
    <row r="131" spans="1:4" ht="20.25" x14ac:dyDescent="0.25">
      <c r="A131" s="104"/>
      <c r="B131" s="23"/>
      <c r="C131" s="34"/>
      <c r="D131" s="34"/>
    </row>
    <row r="132" spans="1:4" ht="20.25" x14ac:dyDescent="0.25">
      <c r="A132" s="104"/>
      <c r="B132" s="23"/>
      <c r="C132" s="34"/>
      <c r="D132" s="34"/>
    </row>
    <row r="133" spans="1:4" ht="20.25" x14ac:dyDescent="0.25">
      <c r="A133" s="104"/>
      <c r="B133" s="23"/>
      <c r="C133" s="34"/>
      <c r="D133" s="34"/>
    </row>
    <row r="134" spans="1:4" ht="20.25" x14ac:dyDescent="0.25">
      <c r="A134" s="104"/>
      <c r="B134" s="23"/>
      <c r="C134" s="34"/>
      <c r="D134" s="34"/>
    </row>
    <row r="135" spans="1:4" ht="20.25" x14ac:dyDescent="0.25">
      <c r="A135" s="104"/>
      <c r="B135" s="23"/>
      <c r="C135" s="34"/>
      <c r="D135" s="34"/>
    </row>
    <row r="136" spans="1:4" ht="20.25" x14ac:dyDescent="0.25">
      <c r="A136" s="104"/>
      <c r="B136" s="23"/>
      <c r="C136" s="34"/>
      <c r="D136" s="34"/>
    </row>
    <row r="137" spans="1:4" ht="20.25" x14ac:dyDescent="0.25">
      <c r="A137" s="104"/>
      <c r="B137" s="23"/>
      <c r="C137" s="34"/>
      <c r="D137" s="34"/>
    </row>
    <row r="138" spans="1:4" ht="20.25" x14ac:dyDescent="0.25">
      <c r="A138" s="104"/>
      <c r="B138" s="23"/>
      <c r="C138" s="34"/>
      <c r="D138" s="34"/>
    </row>
    <row r="139" spans="1:4" ht="20.25" x14ac:dyDescent="0.25">
      <c r="A139" s="104"/>
      <c r="B139" s="23"/>
      <c r="C139" s="34"/>
      <c r="D139" s="34"/>
    </row>
    <row r="140" spans="1:4" ht="20.25" x14ac:dyDescent="0.25">
      <c r="A140" s="104"/>
      <c r="B140" s="23"/>
      <c r="C140" s="34"/>
      <c r="D140" s="34"/>
    </row>
    <row r="141" spans="1:4" ht="20.25" x14ac:dyDescent="0.25">
      <c r="A141" s="104"/>
      <c r="B141" s="23"/>
      <c r="C141" s="34"/>
      <c r="D141" s="34"/>
    </row>
    <row r="142" spans="1:4" ht="20.25" x14ac:dyDescent="0.25">
      <c r="A142" s="104"/>
      <c r="B142" s="23"/>
      <c r="C142" s="34"/>
      <c r="D142" s="34"/>
    </row>
    <row r="143" spans="1:4" ht="20.25" x14ac:dyDescent="0.25">
      <c r="A143" s="104"/>
      <c r="B143" s="23"/>
      <c r="C143" s="34"/>
      <c r="D143" s="34"/>
    </row>
    <row r="144" spans="1:4" ht="20.25" x14ac:dyDescent="0.25">
      <c r="A144" s="104"/>
      <c r="B144" s="23"/>
      <c r="C144" s="34"/>
      <c r="D144" s="34"/>
    </row>
    <row r="145" spans="1:4" ht="20.25" x14ac:dyDescent="0.25">
      <c r="A145" s="104"/>
      <c r="B145" s="23"/>
      <c r="C145" s="34"/>
      <c r="D145" s="34"/>
    </row>
    <row r="146" spans="1:4" ht="20.25" x14ac:dyDescent="0.25">
      <c r="A146" s="104"/>
      <c r="B146" s="23"/>
      <c r="C146" s="34"/>
      <c r="D146" s="34"/>
    </row>
    <row r="147" spans="1:4" ht="20.25" x14ac:dyDescent="0.25">
      <c r="A147" s="104"/>
      <c r="B147" s="23"/>
      <c r="C147" s="34"/>
      <c r="D147" s="34"/>
    </row>
    <row r="148" spans="1:4" ht="20.25" x14ac:dyDescent="0.25">
      <c r="A148" s="104"/>
      <c r="B148" s="23"/>
      <c r="C148" s="34"/>
      <c r="D148" s="34"/>
    </row>
    <row r="149" spans="1:4" ht="20.25" x14ac:dyDescent="0.25">
      <c r="A149" s="104"/>
      <c r="B149" s="23"/>
      <c r="C149" s="34"/>
      <c r="D149" s="34"/>
    </row>
    <row r="150" spans="1:4" ht="20.25" x14ac:dyDescent="0.25">
      <c r="A150" s="104"/>
      <c r="B150" s="23"/>
      <c r="C150" s="34"/>
      <c r="D150" s="34"/>
    </row>
    <row r="151" spans="1:4" ht="20.25" x14ac:dyDescent="0.25">
      <c r="A151" s="104"/>
      <c r="B151" s="23"/>
      <c r="C151" s="34"/>
      <c r="D151" s="34"/>
    </row>
    <row r="152" spans="1:4" ht="20.25" x14ac:dyDescent="0.25">
      <c r="A152" s="104"/>
      <c r="B152" s="23"/>
      <c r="C152" s="34"/>
      <c r="D152" s="34"/>
    </row>
    <row r="153" spans="1:4" ht="20.25" x14ac:dyDescent="0.25">
      <c r="A153" s="104"/>
      <c r="B153" s="23"/>
      <c r="C153" s="34"/>
      <c r="D153" s="34"/>
    </row>
    <row r="154" spans="1:4" ht="20.25" x14ac:dyDescent="0.25">
      <c r="A154" s="104"/>
      <c r="B154" s="23"/>
      <c r="C154" s="34"/>
      <c r="D154" s="34"/>
    </row>
    <row r="155" spans="1:4" ht="20.25" x14ac:dyDescent="0.25">
      <c r="A155" s="104"/>
      <c r="B155" s="23"/>
      <c r="C155" s="34"/>
      <c r="D155" s="34"/>
    </row>
    <row r="156" spans="1:4" ht="20.25" x14ac:dyDescent="0.25">
      <c r="A156" s="104"/>
      <c r="B156" s="23"/>
      <c r="C156" s="34"/>
      <c r="D156" s="34"/>
    </row>
    <row r="157" spans="1:4" ht="20.25" x14ac:dyDescent="0.25">
      <c r="A157" s="104"/>
      <c r="B157" s="23"/>
      <c r="C157" s="34"/>
      <c r="D157" s="34"/>
    </row>
    <row r="158" spans="1:4" ht="20.25" x14ac:dyDescent="0.25">
      <c r="A158" s="104"/>
      <c r="B158" s="23"/>
      <c r="C158" s="34"/>
      <c r="D158" s="34"/>
    </row>
    <row r="159" spans="1:4" ht="20.25" x14ac:dyDescent="0.25">
      <c r="A159" s="104"/>
      <c r="B159" s="23"/>
      <c r="C159" s="34"/>
      <c r="D159" s="34"/>
    </row>
    <row r="160" spans="1:4" ht="20.25" x14ac:dyDescent="0.25">
      <c r="A160" s="104"/>
      <c r="B160" s="23"/>
      <c r="C160" s="34"/>
      <c r="D160" s="34"/>
    </row>
    <row r="161" spans="1:4" ht="20.25" x14ac:dyDescent="0.25">
      <c r="A161" s="104"/>
      <c r="B161" s="23"/>
      <c r="C161" s="34"/>
      <c r="D161" s="34"/>
    </row>
    <row r="162" spans="1:4" ht="20.25" x14ac:dyDescent="0.25">
      <c r="A162" s="104"/>
      <c r="B162" s="23"/>
      <c r="C162" s="34"/>
      <c r="D162" s="34"/>
    </row>
    <row r="163" spans="1:4" ht="20.25" x14ac:dyDescent="0.25">
      <c r="A163" s="104"/>
      <c r="B163" s="23"/>
      <c r="C163" s="34"/>
      <c r="D163" s="34"/>
    </row>
    <row r="164" spans="1:4" ht="20.25" x14ac:dyDescent="0.25">
      <c r="A164" s="104"/>
      <c r="B164" s="23"/>
      <c r="C164" s="34"/>
      <c r="D164" s="34"/>
    </row>
    <row r="165" spans="1:4" ht="20.25" x14ac:dyDescent="0.25">
      <c r="A165" s="104"/>
      <c r="B165" s="23"/>
      <c r="C165" s="34"/>
      <c r="D165" s="34"/>
    </row>
    <row r="166" spans="1:4" ht="20.25" x14ac:dyDescent="0.25">
      <c r="A166" s="104"/>
      <c r="B166" s="23"/>
      <c r="C166" s="34"/>
      <c r="D166" s="34"/>
    </row>
    <row r="167" spans="1:4" ht="20.25" x14ac:dyDescent="0.25">
      <c r="A167" s="104"/>
      <c r="B167" s="23"/>
      <c r="C167" s="34"/>
      <c r="D167" s="34"/>
    </row>
    <row r="168" spans="1:4" ht="20.25" x14ac:dyDescent="0.25">
      <c r="A168" s="104"/>
      <c r="B168" s="23"/>
      <c r="C168" s="34"/>
      <c r="D168" s="34"/>
    </row>
    <row r="169" spans="1:4" ht="20.25" x14ac:dyDescent="0.25">
      <c r="A169" s="104"/>
      <c r="B169" s="23"/>
      <c r="C169" s="34"/>
      <c r="D169" s="34"/>
    </row>
    <row r="170" spans="1:4" ht="20.25" x14ac:dyDescent="0.25">
      <c r="A170" s="104"/>
      <c r="B170" s="23"/>
      <c r="C170" s="34"/>
      <c r="D170" s="34"/>
    </row>
    <row r="171" spans="1:4" ht="20.25" x14ac:dyDescent="0.25">
      <c r="A171" s="104"/>
      <c r="B171" s="23"/>
      <c r="C171" s="34"/>
      <c r="D171" s="34"/>
    </row>
    <row r="172" spans="1:4" ht="20.25" x14ac:dyDescent="0.25">
      <c r="A172" s="104"/>
      <c r="B172" s="23"/>
      <c r="C172" s="34"/>
      <c r="D172" s="34"/>
    </row>
    <row r="173" spans="1:4" ht="20.25" x14ac:dyDescent="0.25">
      <c r="A173" s="104"/>
      <c r="B173" s="23"/>
      <c r="C173" s="34"/>
      <c r="D173" s="34"/>
    </row>
    <row r="174" spans="1:4" ht="20.25" x14ac:dyDescent="0.25">
      <c r="A174" s="104"/>
      <c r="B174" s="23"/>
      <c r="C174" s="34"/>
      <c r="D174" s="34"/>
    </row>
    <row r="175" spans="1:4" ht="20.25" x14ac:dyDescent="0.25">
      <c r="A175" s="104"/>
      <c r="B175" s="23"/>
      <c r="C175" s="34"/>
      <c r="D175" s="34"/>
    </row>
    <row r="176" spans="1:4" ht="20.25" x14ac:dyDescent="0.25">
      <c r="A176" s="104"/>
      <c r="B176" s="23"/>
      <c r="C176" s="34"/>
      <c r="D176" s="34"/>
    </row>
    <row r="177" spans="1:4" ht="20.25" x14ac:dyDescent="0.25">
      <c r="A177" s="104"/>
      <c r="B177" s="23"/>
      <c r="C177" s="34"/>
      <c r="D177" s="34"/>
    </row>
    <row r="178" spans="1:4" ht="20.25" x14ac:dyDescent="0.25">
      <c r="A178" s="104"/>
      <c r="B178" s="23"/>
      <c r="C178" s="34"/>
      <c r="D178" s="34"/>
    </row>
    <row r="179" spans="1:4" ht="20.25" x14ac:dyDescent="0.25">
      <c r="A179" s="104"/>
      <c r="B179" s="23"/>
      <c r="C179" s="34"/>
      <c r="D179" s="34"/>
    </row>
    <row r="180" spans="1:4" ht="20.25" x14ac:dyDescent="0.25">
      <c r="A180" s="104"/>
      <c r="B180" s="23"/>
      <c r="C180" s="34"/>
      <c r="D180" s="34"/>
    </row>
    <row r="181" spans="1:4" ht="20.25" x14ac:dyDescent="0.25">
      <c r="A181" s="104"/>
      <c r="B181" s="23"/>
      <c r="C181" s="34"/>
      <c r="D181" s="34"/>
    </row>
    <row r="182" spans="1:4" ht="20.25" x14ac:dyDescent="0.25">
      <c r="A182" s="104"/>
      <c r="B182" s="23"/>
      <c r="C182" s="34"/>
      <c r="D182" s="34"/>
    </row>
    <row r="183" spans="1:4" ht="20.25" x14ac:dyDescent="0.25">
      <c r="A183" s="104"/>
      <c r="B183" s="23"/>
      <c r="C183" s="34"/>
      <c r="D183" s="34"/>
    </row>
    <row r="184" spans="1:4" ht="20.25" x14ac:dyDescent="0.25">
      <c r="A184" s="104"/>
      <c r="B184" s="23"/>
      <c r="C184" s="34"/>
      <c r="D184" s="34"/>
    </row>
    <row r="185" spans="1:4" ht="20.25" x14ac:dyDescent="0.25">
      <c r="A185" s="104"/>
      <c r="B185" s="23"/>
      <c r="C185" s="34"/>
      <c r="D185" s="34"/>
    </row>
    <row r="186" spans="1:4" ht="20.25" x14ac:dyDescent="0.25">
      <c r="A186" s="104"/>
      <c r="B186" s="23"/>
      <c r="C186" s="34"/>
      <c r="D186" s="34"/>
    </row>
    <row r="187" spans="1:4" ht="20.25" x14ac:dyDescent="0.25">
      <c r="A187" s="104"/>
      <c r="B187" s="23"/>
      <c r="C187" s="34"/>
      <c r="D187" s="34"/>
    </row>
    <row r="188" spans="1:4" ht="20.25" x14ac:dyDescent="0.25">
      <c r="A188" s="104"/>
      <c r="B188" s="23"/>
      <c r="C188" s="34"/>
      <c r="D188" s="34"/>
    </row>
    <row r="189" spans="1:4" ht="20.25" x14ac:dyDescent="0.25">
      <c r="A189" s="104"/>
      <c r="B189" s="23"/>
      <c r="C189" s="34"/>
      <c r="D189" s="34"/>
    </row>
    <row r="190" spans="1:4" ht="20.25" x14ac:dyDescent="0.25">
      <c r="A190" s="104"/>
      <c r="B190" s="23"/>
      <c r="C190" s="34"/>
      <c r="D190" s="34"/>
    </row>
    <row r="191" spans="1:4" ht="20.25" x14ac:dyDescent="0.25">
      <c r="A191" s="104"/>
      <c r="B191" s="23"/>
      <c r="C191" s="34"/>
      <c r="D191" s="34"/>
    </row>
    <row r="192" spans="1:4" ht="20.25" x14ac:dyDescent="0.25">
      <c r="A192" s="104"/>
      <c r="B192" s="23"/>
      <c r="C192" s="34"/>
      <c r="D192" s="34"/>
    </row>
    <row r="193" spans="1:4" ht="20.25" x14ac:dyDescent="0.25">
      <c r="A193" s="104"/>
      <c r="B193" s="23"/>
      <c r="C193" s="34"/>
      <c r="D193" s="34"/>
    </row>
    <row r="194" spans="1:4" ht="20.25" x14ac:dyDescent="0.25">
      <c r="A194" s="104"/>
      <c r="B194" s="23"/>
      <c r="C194" s="34"/>
      <c r="D194" s="34"/>
    </row>
    <row r="195" spans="1:4" ht="20.25" x14ac:dyDescent="0.25">
      <c r="A195" s="104"/>
      <c r="B195" s="23"/>
      <c r="C195" s="34"/>
      <c r="D195" s="34"/>
    </row>
    <row r="196" spans="1:4" ht="20.25" x14ac:dyDescent="0.25">
      <c r="A196" s="104"/>
      <c r="B196" s="23"/>
      <c r="C196" s="34"/>
      <c r="D196" s="34"/>
    </row>
    <row r="197" spans="1:4" ht="20.25" x14ac:dyDescent="0.25">
      <c r="A197" s="104"/>
      <c r="B197" s="23"/>
      <c r="C197" s="34"/>
      <c r="D197" s="34"/>
    </row>
    <row r="198" spans="1:4" ht="20.25" x14ac:dyDescent="0.25">
      <c r="A198" s="104"/>
      <c r="B198" s="23"/>
      <c r="C198" s="34"/>
      <c r="D198" s="34"/>
    </row>
    <row r="199" spans="1:4" ht="20.25" x14ac:dyDescent="0.25">
      <c r="A199" s="104"/>
      <c r="B199" s="23"/>
      <c r="C199" s="34"/>
      <c r="D199" s="34"/>
    </row>
    <row r="200" spans="1:4" ht="20.25" x14ac:dyDescent="0.25">
      <c r="A200" s="104"/>
      <c r="B200" s="23"/>
      <c r="C200" s="34"/>
      <c r="D200" s="34"/>
    </row>
    <row r="201" spans="1:4" ht="20.25" x14ac:dyDescent="0.25">
      <c r="A201" s="104"/>
      <c r="B201" s="23"/>
      <c r="C201" s="34"/>
      <c r="D201" s="34"/>
    </row>
    <row r="202" spans="1:4" ht="20.25" x14ac:dyDescent="0.25">
      <c r="A202" s="104"/>
      <c r="B202" s="23"/>
      <c r="C202" s="34"/>
      <c r="D202" s="34"/>
    </row>
    <row r="203" spans="1:4" ht="20.25" x14ac:dyDescent="0.25">
      <c r="A203" s="104"/>
      <c r="B203" s="23"/>
      <c r="C203" s="34"/>
      <c r="D203" s="34"/>
    </row>
    <row r="204" spans="1:4" ht="20.25" x14ac:dyDescent="0.25">
      <c r="A204" s="104"/>
      <c r="B204" s="23"/>
      <c r="C204" s="34"/>
      <c r="D204" s="34"/>
    </row>
    <row r="205" spans="1:4" ht="20.25" x14ac:dyDescent="0.25">
      <c r="A205" s="104"/>
      <c r="B205" s="23"/>
      <c r="C205" s="34"/>
      <c r="D205" s="34"/>
    </row>
    <row r="206" spans="1:4" ht="20.25" x14ac:dyDescent="0.25">
      <c r="A206" s="104"/>
      <c r="B206" s="23"/>
      <c r="C206" s="34"/>
      <c r="D206" s="34"/>
    </row>
    <row r="207" spans="1:4" ht="20.25" x14ac:dyDescent="0.25">
      <c r="A207" s="104"/>
      <c r="B207" s="23"/>
      <c r="C207" s="34"/>
      <c r="D207" s="34"/>
    </row>
    <row r="208" spans="1:4" x14ac:dyDescent="0.25">
      <c r="A208" s="84"/>
      <c r="B208" s="23"/>
      <c r="C208" s="23"/>
      <c r="D208" s="23"/>
    </row>
    <row r="209" spans="1:8" ht="20.25" x14ac:dyDescent="0.25">
      <c r="A209" s="84"/>
      <c r="B209" s="30" t="s">
        <v>88</v>
      </c>
      <c r="C209" s="30" t="s">
        <v>145</v>
      </c>
      <c r="D209" s="33" t="s">
        <v>88</v>
      </c>
      <c r="E209" s="33" t="s">
        <v>145</v>
      </c>
    </row>
    <row r="210" spans="1:8" ht="21" x14ac:dyDescent="0.35">
      <c r="A210" s="84"/>
      <c r="B210" s="31" t="s">
        <v>90</v>
      </c>
      <c r="C210" s="31" t="s">
        <v>58</v>
      </c>
      <c r="D210" t="s">
        <v>90</v>
      </c>
      <c r="F210" t="str">
        <f>IF(NOT(ISBLANK(D210)),D210,IF(NOT(ISBLANK(E210)),"     "&amp;E210,FALSE))</f>
        <v>Afectación Económica o presupuestal</v>
      </c>
      <c r="G210" t="s">
        <v>90</v>
      </c>
      <c r="H210" t="str">
        <f ca="1">IF(NOT(ISERROR(MATCH(G210,_xlfn.ANCHORARRAY(B221),0))),F223&amp;"Por favor no seleccionar los criterios de impacto",G210)</f>
        <v>Afectación Económica o presupuestal</v>
      </c>
    </row>
    <row r="211" spans="1:8" ht="21" x14ac:dyDescent="0.35">
      <c r="A211" s="84"/>
      <c r="B211" s="31" t="s">
        <v>90</v>
      </c>
      <c r="C211" s="31" t="s">
        <v>93</v>
      </c>
      <c r="E211" t="s">
        <v>58</v>
      </c>
      <c r="F211" t="str">
        <f t="shared" ref="F211:F221" si="0">IF(NOT(ISBLANK(D211)),D211,IF(NOT(ISBLANK(E211)),"     "&amp;E211,FALSE))</f>
        <v xml:space="preserve">     Afectación menor a 10 SMLMV .</v>
      </c>
    </row>
    <row r="212" spans="1:8" ht="21" x14ac:dyDescent="0.35">
      <c r="A212" s="84"/>
      <c r="B212" s="31" t="s">
        <v>90</v>
      </c>
      <c r="C212" s="31" t="s">
        <v>94</v>
      </c>
      <c r="E212" t="s">
        <v>93</v>
      </c>
      <c r="F212" t="str">
        <f t="shared" si="0"/>
        <v xml:space="preserve">     Entre 10 y 50 SMLMV </v>
      </c>
    </row>
    <row r="213" spans="1:8" ht="21" x14ac:dyDescent="0.35">
      <c r="A213" s="84"/>
      <c r="B213" s="31" t="s">
        <v>90</v>
      </c>
      <c r="C213" s="31" t="s">
        <v>95</v>
      </c>
      <c r="E213" t="s">
        <v>94</v>
      </c>
      <c r="F213" t="str">
        <f t="shared" si="0"/>
        <v xml:space="preserve">     Entre 50 y 100 SMLMV </v>
      </c>
    </row>
    <row r="214" spans="1:8" ht="21" x14ac:dyDescent="0.35">
      <c r="A214" s="84"/>
      <c r="B214" s="31" t="s">
        <v>90</v>
      </c>
      <c r="C214" s="31" t="s">
        <v>96</v>
      </c>
      <c r="E214" t="s">
        <v>95</v>
      </c>
      <c r="F214" t="str">
        <f t="shared" si="0"/>
        <v xml:space="preserve">     Entre 100 y 500 SMLMV </v>
      </c>
    </row>
    <row r="215" spans="1:8" ht="21" x14ac:dyDescent="0.35">
      <c r="A215" s="84"/>
      <c r="B215" s="31" t="s">
        <v>57</v>
      </c>
      <c r="C215" s="31" t="s">
        <v>97</v>
      </c>
      <c r="E215" t="s">
        <v>96</v>
      </c>
      <c r="F215" t="str">
        <f t="shared" si="0"/>
        <v xml:space="preserve">     Mayor a 500 SMLMV </v>
      </c>
    </row>
    <row r="216" spans="1:8" ht="21" x14ac:dyDescent="0.35">
      <c r="A216" s="84"/>
      <c r="B216" s="31" t="s">
        <v>57</v>
      </c>
      <c r="C216" s="31" t="s">
        <v>98</v>
      </c>
      <c r="D216" t="s">
        <v>57</v>
      </c>
      <c r="F216" t="str">
        <f t="shared" si="0"/>
        <v>Pérdida Reputacional</v>
      </c>
    </row>
    <row r="217" spans="1:8" ht="21" x14ac:dyDescent="0.35">
      <c r="A217" s="84"/>
      <c r="B217" s="31" t="s">
        <v>57</v>
      </c>
      <c r="C217" s="31" t="s">
        <v>100</v>
      </c>
      <c r="E217" t="s">
        <v>97</v>
      </c>
      <c r="F217" t="str">
        <f t="shared" si="0"/>
        <v xml:space="preserve">     El riesgo afecta la imagen de alguna área de la organización</v>
      </c>
    </row>
    <row r="218" spans="1:8" ht="21" x14ac:dyDescent="0.35">
      <c r="A218" s="84"/>
      <c r="B218" s="31" t="s">
        <v>57</v>
      </c>
      <c r="C218" s="31" t="s">
        <v>99</v>
      </c>
      <c r="E218" t="s">
        <v>98</v>
      </c>
      <c r="F218" t="str">
        <f t="shared" si="0"/>
        <v xml:space="preserve">     El riesgo afecta la imagen de la entidad internamente, de conocimiento general, nivel interno, de junta dircetiva y accionistas y/o de provedores</v>
      </c>
    </row>
    <row r="219" spans="1:8" ht="21" x14ac:dyDescent="0.35">
      <c r="A219" s="84"/>
      <c r="B219" s="31" t="s">
        <v>57</v>
      </c>
      <c r="C219" s="31" t="s">
        <v>118</v>
      </c>
      <c r="E219" t="s">
        <v>100</v>
      </c>
      <c r="F219" t="str">
        <f t="shared" si="0"/>
        <v xml:space="preserve">     El riesgo afecta la imagen de la entidad con algunos usuarios de relevancia frente al logro de los objetivos</v>
      </c>
    </row>
    <row r="220" spans="1:8" x14ac:dyDescent="0.25">
      <c r="A220" s="84"/>
      <c r="B220" s="32"/>
      <c r="C220" s="32"/>
      <c r="E220" t="s">
        <v>99</v>
      </c>
      <c r="F220" t="str">
        <f t="shared" si="0"/>
        <v xml:space="preserve">     El riesgo afecta la imagen de de la entidad con efecto publicitario sostenido a nivel de sector administrativo, nivel departamental o municipal</v>
      </c>
    </row>
    <row r="221" spans="1:8" x14ac:dyDescent="0.25">
      <c r="A221" s="84"/>
      <c r="B221" s="32" t="e" cm="1">
        <f t="array" aca="1" ref="B221:B223" ca="1">_xlfn.UNIQUE(Tabla1[[#All],[Criterios]])</f>
        <v>#NAME?</v>
      </c>
      <c r="C221" s="32"/>
      <c r="E221" t="s">
        <v>118</v>
      </c>
      <c r="F221" t="str">
        <f t="shared" si="0"/>
        <v xml:space="preserve">     El riesgo afecta la imagen de la entidad a nivel nacional, con efecto publicitarios sostenible a nivel país</v>
      </c>
    </row>
    <row r="222" spans="1:8" x14ac:dyDescent="0.25">
      <c r="A222" s="84"/>
      <c r="B222" s="32" t="e">
        <f ca="1"/>
        <v>#NAME?</v>
      </c>
      <c r="C222" s="32"/>
    </row>
    <row r="223" spans="1:8" x14ac:dyDescent="0.25">
      <c r="B223" s="32" t="e">
        <f ca="1"/>
        <v>#NAME?</v>
      </c>
      <c r="C223" s="32"/>
      <c r="F223" s="35" t="s">
        <v>147</v>
      </c>
    </row>
    <row r="224" spans="1:8" x14ac:dyDescent="0.25">
      <c r="B224" s="22"/>
      <c r="C224" s="22"/>
      <c r="F224" s="35" t="s">
        <v>148</v>
      </c>
    </row>
    <row r="225" spans="2:4" x14ac:dyDescent="0.25">
      <c r="B225" s="22"/>
      <c r="C225" s="22"/>
    </row>
    <row r="226" spans="2:4" x14ac:dyDescent="0.25">
      <c r="B226" s="22"/>
      <c r="C226" s="22"/>
    </row>
    <row r="227" spans="2:4" x14ac:dyDescent="0.25">
      <c r="B227" s="22"/>
      <c r="C227" s="22"/>
      <c r="D227" s="22"/>
    </row>
    <row r="228" spans="2:4" x14ac:dyDescent="0.25">
      <c r="B228" s="22"/>
      <c r="C228" s="22"/>
      <c r="D228" s="22"/>
    </row>
    <row r="229" spans="2:4" x14ac:dyDescent="0.25">
      <c r="B229" s="22"/>
      <c r="C229" s="22"/>
      <c r="D229" s="22"/>
    </row>
    <row r="230" spans="2:4" x14ac:dyDescent="0.25">
      <c r="B230" s="22"/>
      <c r="C230" s="22"/>
      <c r="D230" s="22"/>
    </row>
    <row r="231" spans="2:4" x14ac:dyDescent="0.25">
      <c r="B231" s="22"/>
      <c r="C231" s="22"/>
      <c r="D231" s="22"/>
    </row>
    <row r="232" spans="2:4" x14ac:dyDescent="0.25">
      <c r="B232" s="22"/>
      <c r="C232" s="22"/>
      <c r="D232" s="22"/>
    </row>
  </sheetData>
  <mergeCells count="1">
    <mergeCell ref="B1:D1"/>
  </mergeCells>
  <dataValidations disablePrompts="1" count="1">
    <dataValidation type="list" allowBlank="1" showInputMessage="1" showErrorMessage="1" sqref="G210">
      <formula1>$F$210:$F$221</formula1>
    </dataValidation>
  </dataValidations>
  <pageMargins left="0.7" right="0.7" top="0.75" bottom="0.75" header="0.3" footer="0.3"/>
  <pageSetup orientation="portrait"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1:F16"/>
  <sheetViews>
    <sheetView workbookViewId="0"/>
  </sheetViews>
  <sheetFormatPr baseColWidth="10" defaultColWidth="14.28515625" defaultRowHeight="12.75" x14ac:dyDescent="0.2"/>
  <cols>
    <col min="1" max="2" width="14.28515625" style="89"/>
    <col min="3" max="3" width="17" style="89" customWidth="1"/>
    <col min="4" max="4" width="14.28515625" style="89"/>
    <col min="5" max="5" width="46" style="89" customWidth="1"/>
    <col min="6" max="16384" width="14.28515625" style="89"/>
  </cols>
  <sheetData>
    <row r="1" spans="2:6" ht="24" customHeight="1" thickBot="1" x14ac:dyDescent="0.25">
      <c r="B1" s="378" t="s">
        <v>78</v>
      </c>
      <c r="C1" s="379"/>
      <c r="D1" s="379"/>
      <c r="E1" s="379"/>
      <c r="F1" s="380"/>
    </row>
    <row r="2" spans="2:6" ht="16.5" thickBot="1" x14ac:dyDescent="0.3">
      <c r="B2" s="90"/>
      <c r="C2" s="90"/>
      <c r="D2" s="90"/>
      <c r="E2" s="90"/>
      <c r="F2" s="90"/>
    </row>
    <row r="3" spans="2:6" ht="16.5" thickBot="1" x14ac:dyDescent="0.25">
      <c r="B3" s="382" t="s">
        <v>64</v>
      </c>
      <c r="C3" s="383"/>
      <c r="D3" s="383"/>
      <c r="E3" s="102" t="s">
        <v>65</v>
      </c>
      <c r="F3" s="103" t="s">
        <v>66</v>
      </c>
    </row>
    <row r="4" spans="2:6" ht="31.5" x14ac:dyDescent="0.2">
      <c r="B4" s="384" t="s">
        <v>67</v>
      </c>
      <c r="C4" s="386" t="s">
        <v>13</v>
      </c>
      <c r="D4" s="91" t="s">
        <v>14</v>
      </c>
      <c r="E4" s="92" t="s">
        <v>68</v>
      </c>
      <c r="F4" s="93">
        <v>0.25</v>
      </c>
    </row>
    <row r="5" spans="2:6" ht="47.25" x14ac:dyDescent="0.2">
      <c r="B5" s="385"/>
      <c r="C5" s="387"/>
      <c r="D5" s="94" t="s">
        <v>15</v>
      </c>
      <c r="E5" s="95" t="s">
        <v>69</v>
      </c>
      <c r="F5" s="96">
        <v>0.15</v>
      </c>
    </row>
    <row r="6" spans="2:6" ht="47.25" x14ac:dyDescent="0.2">
      <c r="B6" s="385"/>
      <c r="C6" s="387"/>
      <c r="D6" s="94" t="s">
        <v>16</v>
      </c>
      <c r="E6" s="95" t="s">
        <v>70</v>
      </c>
      <c r="F6" s="96">
        <v>0.1</v>
      </c>
    </row>
    <row r="7" spans="2:6" ht="63" x14ac:dyDescent="0.2">
      <c r="B7" s="385"/>
      <c r="C7" s="387" t="s">
        <v>17</v>
      </c>
      <c r="D7" s="94" t="s">
        <v>10</v>
      </c>
      <c r="E7" s="95" t="s">
        <v>71</v>
      </c>
      <c r="F7" s="96">
        <v>0.25</v>
      </c>
    </row>
    <row r="8" spans="2:6" ht="31.5" x14ac:dyDescent="0.2">
      <c r="B8" s="385"/>
      <c r="C8" s="387"/>
      <c r="D8" s="94" t="s">
        <v>9</v>
      </c>
      <c r="E8" s="95" t="s">
        <v>72</v>
      </c>
      <c r="F8" s="96">
        <v>0.15</v>
      </c>
    </row>
    <row r="9" spans="2:6" ht="47.25" x14ac:dyDescent="0.2">
      <c r="B9" s="385" t="s">
        <v>162</v>
      </c>
      <c r="C9" s="387" t="s">
        <v>18</v>
      </c>
      <c r="D9" s="94" t="s">
        <v>19</v>
      </c>
      <c r="E9" s="95" t="s">
        <v>73</v>
      </c>
      <c r="F9" s="97" t="s">
        <v>74</v>
      </c>
    </row>
    <row r="10" spans="2:6" ht="63" x14ac:dyDescent="0.2">
      <c r="B10" s="385"/>
      <c r="C10" s="387"/>
      <c r="D10" s="94" t="s">
        <v>20</v>
      </c>
      <c r="E10" s="95" t="s">
        <v>75</v>
      </c>
      <c r="F10" s="97" t="s">
        <v>74</v>
      </c>
    </row>
    <row r="11" spans="2:6" ht="47.25" x14ac:dyDescent="0.2">
      <c r="B11" s="385"/>
      <c r="C11" s="387" t="s">
        <v>21</v>
      </c>
      <c r="D11" s="94" t="s">
        <v>22</v>
      </c>
      <c r="E11" s="95" t="s">
        <v>76</v>
      </c>
      <c r="F11" s="97" t="s">
        <v>74</v>
      </c>
    </row>
    <row r="12" spans="2:6" ht="47.25" x14ac:dyDescent="0.2">
      <c r="B12" s="385"/>
      <c r="C12" s="387"/>
      <c r="D12" s="94" t="s">
        <v>23</v>
      </c>
      <c r="E12" s="95" t="s">
        <v>77</v>
      </c>
      <c r="F12" s="97" t="s">
        <v>74</v>
      </c>
    </row>
    <row r="13" spans="2:6" ht="31.5" x14ac:dyDescent="0.2">
      <c r="B13" s="385"/>
      <c r="C13" s="387" t="s">
        <v>24</v>
      </c>
      <c r="D13" s="94" t="s">
        <v>119</v>
      </c>
      <c r="E13" s="95" t="s">
        <v>122</v>
      </c>
      <c r="F13" s="97" t="s">
        <v>74</v>
      </c>
    </row>
    <row r="14" spans="2:6" ht="32.25" thickBot="1" x14ac:dyDescent="0.25">
      <c r="B14" s="388"/>
      <c r="C14" s="389"/>
      <c r="D14" s="98" t="s">
        <v>120</v>
      </c>
      <c r="E14" s="99" t="s">
        <v>121</v>
      </c>
      <c r="F14" s="100" t="s">
        <v>74</v>
      </c>
    </row>
    <row r="15" spans="2:6" ht="49.5" customHeight="1" x14ac:dyDescent="0.2">
      <c r="B15" s="381" t="s">
        <v>159</v>
      </c>
      <c r="C15" s="381"/>
      <c r="D15" s="381"/>
      <c r="E15" s="381"/>
      <c r="F15" s="381"/>
    </row>
    <row r="16" spans="2:6" ht="27" customHeight="1" x14ac:dyDescent="0.25">
      <c r="B16" s="101"/>
    </row>
  </sheetData>
  <mergeCells count="10">
    <mergeCell ref="B1:F1"/>
    <mergeCell ref="B15:F15"/>
    <mergeCell ref="B3:D3"/>
    <mergeCell ref="B4:B8"/>
    <mergeCell ref="C4:C6"/>
    <mergeCell ref="C7:C8"/>
    <mergeCell ref="B9:B14"/>
    <mergeCell ref="C9:C10"/>
    <mergeCell ref="C11:C12"/>
    <mergeCell ref="C13:C1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9"/>
  <sheetViews>
    <sheetView topLeftCell="A4" workbookViewId="0">
      <selection activeCell="B13" sqref="B13:B19"/>
    </sheetView>
  </sheetViews>
  <sheetFormatPr baseColWidth="10" defaultRowHeight="15" x14ac:dyDescent="0.25"/>
  <sheetData>
    <row r="2" spans="2:5" x14ac:dyDescent="0.25">
      <c r="B2" t="s">
        <v>31</v>
      </c>
      <c r="E2" t="s">
        <v>133</v>
      </c>
    </row>
    <row r="3" spans="2:5" x14ac:dyDescent="0.25">
      <c r="B3" t="s">
        <v>32</v>
      </c>
      <c r="E3" t="s">
        <v>132</v>
      </c>
    </row>
    <row r="4" spans="2:5" x14ac:dyDescent="0.25">
      <c r="B4" t="s">
        <v>137</v>
      </c>
      <c r="E4" t="s">
        <v>134</v>
      </c>
    </row>
    <row r="5" spans="2:5" x14ac:dyDescent="0.25">
      <c r="B5" t="s">
        <v>136</v>
      </c>
    </row>
    <row r="8" spans="2:5" x14ac:dyDescent="0.25">
      <c r="B8" t="s">
        <v>86</v>
      </c>
    </row>
    <row r="9" spans="2:5" x14ac:dyDescent="0.25">
      <c r="B9" t="s">
        <v>40</v>
      </c>
    </row>
    <row r="10" spans="2:5" x14ac:dyDescent="0.25">
      <c r="B10" t="s">
        <v>41</v>
      </c>
    </row>
    <row r="13" spans="2:5" x14ac:dyDescent="0.25">
      <c r="B13" t="s">
        <v>129</v>
      </c>
    </row>
    <row r="14" spans="2:5" x14ac:dyDescent="0.25">
      <c r="B14" t="s">
        <v>123</v>
      </c>
    </row>
    <row r="15" spans="2:5" x14ac:dyDescent="0.25">
      <c r="B15" t="s">
        <v>126</v>
      </c>
    </row>
    <row r="16" spans="2:5" x14ac:dyDescent="0.25">
      <c r="B16" t="s">
        <v>124</v>
      </c>
    </row>
    <row r="17" spans="2:2" x14ac:dyDescent="0.25">
      <c r="B17" t="s">
        <v>125</v>
      </c>
    </row>
    <row r="18" spans="2:2" x14ac:dyDescent="0.25">
      <c r="B18" t="s">
        <v>127</v>
      </c>
    </row>
    <row r="19" spans="2:2" x14ac:dyDescent="0.25">
      <c r="B19" t="s">
        <v>128</v>
      </c>
    </row>
  </sheetData>
  <sortState ref="B2:B5">
    <sortCondition ref="B2:B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21"/>
  <sheetViews>
    <sheetView workbookViewId="0">
      <selection activeCell="A19" sqref="A19"/>
    </sheetView>
  </sheetViews>
  <sheetFormatPr baseColWidth="10" defaultRowHeight="12.75" x14ac:dyDescent="0.2"/>
  <cols>
    <col min="1" max="1" width="32.85546875" style="9" customWidth="1"/>
    <col min="2" max="16384" width="11.42578125" style="9"/>
  </cols>
  <sheetData>
    <row r="3" spans="1:1" x14ac:dyDescent="0.2">
      <c r="A3" s="10" t="s">
        <v>14</v>
      </c>
    </row>
    <row r="4" spans="1:1" x14ac:dyDescent="0.2">
      <c r="A4" s="10" t="s">
        <v>15</v>
      </c>
    </row>
    <row r="5" spans="1:1" x14ac:dyDescent="0.2">
      <c r="A5" s="10" t="s">
        <v>16</v>
      </c>
    </row>
    <row r="6" spans="1:1" x14ac:dyDescent="0.2">
      <c r="A6" s="10" t="s">
        <v>10</v>
      </c>
    </row>
    <row r="7" spans="1:1" x14ac:dyDescent="0.2">
      <c r="A7" s="10" t="s">
        <v>9</v>
      </c>
    </row>
    <row r="8" spans="1:1" x14ac:dyDescent="0.2">
      <c r="A8" s="10" t="s">
        <v>19</v>
      </c>
    </row>
    <row r="9" spans="1:1" x14ac:dyDescent="0.2">
      <c r="A9" s="10" t="s">
        <v>20</v>
      </c>
    </row>
    <row r="10" spans="1:1" x14ac:dyDescent="0.2">
      <c r="A10" s="10" t="s">
        <v>22</v>
      </c>
    </row>
    <row r="11" spans="1:1" x14ac:dyDescent="0.2">
      <c r="A11" s="10" t="s">
        <v>23</v>
      </c>
    </row>
    <row r="12" spans="1:1" x14ac:dyDescent="0.2">
      <c r="A12" s="10" t="s">
        <v>25</v>
      </c>
    </row>
    <row r="13" spans="1:1" x14ac:dyDescent="0.2">
      <c r="A13" s="10" t="s">
        <v>26</v>
      </c>
    </row>
    <row r="14" spans="1:1" x14ac:dyDescent="0.2">
      <c r="A14" s="10" t="s">
        <v>27</v>
      </c>
    </row>
    <row r="16" spans="1:1" x14ac:dyDescent="0.2">
      <c r="A16" s="10" t="s">
        <v>30</v>
      </c>
    </row>
    <row r="17" spans="1:1" x14ac:dyDescent="0.2">
      <c r="A17" s="10" t="s">
        <v>31</v>
      </c>
    </row>
    <row r="18" spans="1:1" x14ac:dyDescent="0.2">
      <c r="A18" s="10" t="s">
        <v>32</v>
      </c>
    </row>
    <row r="20" spans="1:1" x14ac:dyDescent="0.2">
      <c r="A20" s="10" t="s">
        <v>40</v>
      </c>
    </row>
    <row r="21" spans="1:1" x14ac:dyDescent="0.2">
      <c r="A21" s="10"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Intructivo</vt:lpstr>
      <vt:lpstr>Mapa final</vt:lpstr>
      <vt:lpstr>Matriz Calor Inherente</vt:lpstr>
      <vt:lpstr>Matriz Calor Residual</vt:lpstr>
      <vt:lpstr>Tabla probabilidad</vt:lpstr>
      <vt:lpstr>Tabla Impacto</vt:lpstr>
      <vt:lpstr>Tabla Valoración controles</vt:lpstr>
      <vt:lpstr>Opciones Tratamiento</vt:lpstr>
      <vt:lpstr>Hoja1</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Myrian Cubillos Benavides</dc:creator>
  <cp:lastModifiedBy>CONTROL INT</cp:lastModifiedBy>
  <cp:lastPrinted>2022-11-07T17:46:21Z</cp:lastPrinted>
  <dcterms:created xsi:type="dcterms:W3CDTF">2020-03-24T23:12:47Z</dcterms:created>
  <dcterms:modified xsi:type="dcterms:W3CDTF">2023-09-11T14:55:18Z</dcterms:modified>
</cp:coreProperties>
</file>