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20" i="1"/>
  <c r="K39" i="1"/>
  <c r="K59" i="1"/>
  <c r="K29" i="1"/>
  <c r="K56" i="1"/>
  <c r="K41" i="1"/>
  <c r="K44" i="1"/>
  <c r="K21" i="1"/>
  <c r="K30" i="1"/>
  <c r="K32" i="1"/>
  <c r="K67" i="1"/>
  <c r="K66" i="1"/>
  <c r="K33" i="1"/>
  <c r="K49" i="1"/>
  <c r="K69" i="1"/>
  <c r="K35" i="1"/>
  <c r="K38" i="1"/>
  <c r="K25" i="1"/>
  <c r="K47" i="1"/>
  <c r="K19" i="1"/>
  <c r="K42" i="1"/>
  <c r="K54" i="1"/>
  <c r="K18" i="1"/>
  <c r="K26" i="1"/>
  <c r="K27" i="1"/>
  <c r="K65" i="1"/>
  <c r="K57" i="1"/>
  <c r="K62" i="1"/>
  <c r="K63" i="1"/>
  <c r="K53" i="1"/>
  <c r="K31" i="1"/>
  <c r="K24" i="1"/>
  <c r="K50" i="1"/>
  <c r="K68" i="1"/>
  <c r="K36" i="1"/>
  <c r="K43" i="1"/>
  <c r="K37" i="1"/>
  <c r="K48" i="1"/>
  <c r="K61" i="1"/>
  <c r="K45" i="1"/>
  <c r="K55" i="1"/>
  <c r="K51" i="1"/>
  <c r="K23" i="1"/>
  <c r="K17" i="1"/>
  <c r="K60" i="1"/>
  <c r="F221" i="13" l="1"/>
  <c r="F211" i="13"/>
  <c r="F212" i="13"/>
  <c r="F213" i="13"/>
  <c r="F214" i="13"/>
  <c r="F215" i="13"/>
  <c r="F216" i="13"/>
  <c r="F217" i="13"/>
  <c r="F218" i="13"/>
  <c r="F219" i="13"/>
  <c r="F220" i="13"/>
  <c r="F210" i="13"/>
  <c r="K11" i="1"/>
  <c r="K13" i="1"/>
  <c r="K12" i="1"/>
  <c r="B221" i="13" a="1"/>
  <c r="K14"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22" i="1"/>
  <c r="L22" i="1" s="1"/>
  <c r="K52" i="1"/>
  <c r="L52" i="1" s="1"/>
  <c r="K46" i="1"/>
  <c r="L46" i="1" s="1"/>
  <c r="K34" i="1"/>
  <c r="L34" i="1" s="1"/>
  <c r="K64" i="1"/>
  <c r="L64" i="1" s="1"/>
  <c r="K10" i="1"/>
  <c r="L10" i="1" s="1"/>
  <c r="K58" i="1"/>
  <c r="L58" i="1" s="1"/>
  <c r="K16" i="1"/>
  <c r="L16" i="1" s="1"/>
  <c r="P14" i="18" l="1"/>
  <c r="V22" i="18"/>
  <c r="V14" i="18"/>
  <c r="AH14" i="18"/>
  <c r="AH38" i="18"/>
  <c r="J14" i="18"/>
  <c r="AB22" i="18"/>
  <c r="V30" i="18"/>
  <c r="AB14" i="18"/>
  <c r="J30" i="18"/>
  <c r="P38" i="18"/>
  <c r="AB6" i="18"/>
  <c r="J38" i="18"/>
  <c r="AH6" i="18"/>
  <c r="V6" i="18"/>
  <c r="J6" i="18"/>
  <c r="P30" i="18"/>
  <c r="AH22" i="18"/>
  <c r="P6" i="18"/>
  <c r="AB38" i="18"/>
  <c r="P22" i="18"/>
  <c r="AB30" i="18"/>
  <c r="M10" i="1"/>
  <c r="AH30" i="18"/>
  <c r="J22" i="18"/>
  <c r="V38" i="18"/>
  <c r="N10" i="1"/>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M46" i="1"/>
  <c r="J42" i="18"/>
  <c r="P34" i="18"/>
  <c r="AB18" i="18"/>
  <c r="AH34" i="18"/>
  <c r="P10" i="18"/>
  <c r="V34" i="18"/>
  <c r="P42" i="18"/>
  <c r="AH42" i="18"/>
  <c r="AB26" i="18"/>
  <c r="AH26" i="18"/>
  <c r="V26" i="18"/>
  <c r="AH18" i="18"/>
  <c r="J34" i="18"/>
  <c r="J10" i="18"/>
  <c r="N46" i="1"/>
  <c r="AB10" i="18"/>
  <c r="J18" i="18"/>
  <c r="J26" i="18"/>
  <c r="AH10" i="18"/>
  <c r="P18" i="18"/>
  <c r="V18" i="18"/>
  <c r="AB34" i="18"/>
  <c r="AB42" i="18"/>
  <c r="P26" i="18"/>
  <c r="V42" i="18"/>
  <c r="V10"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T14" i="18"/>
  <c r="AL38" i="18"/>
  <c r="N14" i="18"/>
  <c r="T38" i="18"/>
  <c r="T22" i="18"/>
  <c r="AL14" i="18"/>
  <c r="N22" i="18"/>
  <c r="AF22" i="18"/>
  <c r="N6" i="18"/>
  <c r="AF6" i="18"/>
  <c r="AF38" i="18"/>
  <c r="N38" i="18"/>
  <c r="AL30" i="18"/>
  <c r="AL22" i="18"/>
  <c r="T6" i="18"/>
  <c r="AF30" i="18"/>
  <c r="Z22" i="18"/>
  <c r="T30" i="18"/>
  <c r="AL6" i="18"/>
  <c r="Z14" i="18"/>
  <c r="Z38" i="18"/>
  <c r="Z6" i="18"/>
  <c r="M22" i="1"/>
  <c r="AF14" i="18"/>
  <c r="N22" i="1"/>
  <c r="Z30" i="18"/>
  <c r="N30" i="18"/>
  <c r="X6" i="18"/>
  <c r="AJ30" i="18"/>
  <c r="R22" i="18"/>
  <c r="L6" i="18"/>
  <c r="R30" i="18"/>
  <c r="X22" i="18"/>
  <c r="AD38" i="18"/>
  <c r="N16" i="1"/>
  <c r="AD22" i="18"/>
  <c r="M16" i="1"/>
  <c r="AB16" i="1" s="1"/>
  <c r="AA16" i="1" s="1"/>
  <c r="L30" i="18"/>
  <c r="R38" i="18"/>
  <c r="AJ14" i="18"/>
  <c r="R14" i="18"/>
  <c r="AD30" i="18"/>
  <c r="AJ38" i="18"/>
  <c r="AJ22" i="18"/>
  <c r="X30" i="18"/>
  <c r="AJ6" i="18"/>
  <c r="L38" i="18"/>
  <c r="AD14" i="18"/>
  <c r="L14" i="18"/>
  <c r="AD6" i="18"/>
  <c r="X38" i="18"/>
  <c r="L22" i="18"/>
  <c r="R6" i="18"/>
  <c r="X14" i="18"/>
  <c r="J40" i="18"/>
  <c r="AB40" i="18"/>
  <c r="AH32" i="18"/>
  <c r="AB24" i="18"/>
  <c r="J16" i="18"/>
  <c r="P32" i="18"/>
  <c r="V24" i="18"/>
  <c r="P24" i="18"/>
  <c r="P16" i="18"/>
  <c r="P40" i="18"/>
  <c r="V32" i="18"/>
  <c r="V8" i="18"/>
  <c r="AH24" i="18"/>
  <c r="AH8" i="18"/>
  <c r="J8" i="18"/>
  <c r="AB32" i="18"/>
  <c r="AB8" i="18"/>
  <c r="J24" i="18"/>
  <c r="J32" i="18"/>
  <c r="P8" i="18"/>
  <c r="AH16" i="18"/>
  <c r="V16" i="18"/>
  <c r="N28" i="1"/>
  <c r="M28" i="1"/>
  <c r="AB16" i="18"/>
  <c r="V40" i="18"/>
  <c r="AH40"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T16" i="18"/>
  <c r="Z40" i="18"/>
  <c r="AL8" i="18"/>
  <c r="AF8" i="18"/>
  <c r="T32" i="18"/>
  <c r="Z16" i="18"/>
  <c r="T24" i="18"/>
  <c r="AL24" i="18"/>
  <c r="AF40" i="18"/>
  <c r="Z32" i="18"/>
  <c r="N32" i="18"/>
  <c r="N16" i="18"/>
  <c r="Z8" i="18"/>
  <c r="N24" i="18"/>
  <c r="AL32" i="18"/>
  <c r="N40" i="18"/>
  <c r="Z24" i="18"/>
  <c r="AL16" i="18"/>
  <c r="N8" i="18"/>
  <c r="AL40" i="18"/>
  <c r="T8" i="18"/>
  <c r="AF16" i="18"/>
  <c r="N40" i="1"/>
  <c r="M40" i="1"/>
  <c r="AH7" i="19" l="1"/>
  <c r="J27" i="19"/>
  <c r="P37" i="19"/>
  <c r="P47" i="19"/>
  <c r="V7" i="19"/>
  <c r="AB17" i="19"/>
  <c r="AB27" i="19"/>
  <c r="AH37" i="19"/>
  <c r="J7" i="19"/>
  <c r="J17" i="19"/>
  <c r="P27" i="19"/>
  <c r="V37" i="19"/>
  <c r="V47" i="19"/>
  <c r="AB7" i="19"/>
  <c r="AH17" i="19"/>
  <c r="J37" i="19"/>
  <c r="P17" i="19"/>
  <c r="P7" i="19"/>
  <c r="J47" i="19"/>
  <c r="AC16" i="1"/>
  <c r="V17" i="19"/>
  <c r="AH27" i="19"/>
  <c r="V27" i="19"/>
  <c r="AB37" i="19"/>
  <c r="AH47" i="19"/>
  <c r="AB47" i="19"/>
  <c r="AB10" i="1"/>
  <c r="AB11" i="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l="1"/>
  <c r="J6" i="19" s="1"/>
  <c r="AB17" i="1"/>
  <c r="AA17" i="1" s="1"/>
  <c r="AB12" i="1"/>
  <c r="AA12" i="1" s="1"/>
  <c r="AA11" i="1"/>
  <c r="J36" i="19" l="1"/>
  <c r="J26" i="19"/>
  <c r="AB16" i="19"/>
  <c r="AH26" i="19"/>
  <c r="V36" i="19"/>
  <c r="J16" i="19"/>
  <c r="V16" i="19"/>
  <c r="P16" i="19"/>
  <c r="V6" i="19"/>
  <c r="AB46" i="19"/>
  <c r="P26" i="19"/>
  <c r="P6" i="19"/>
  <c r="V26" i="19"/>
  <c r="V46" i="19"/>
  <c r="AH36" i="19"/>
  <c r="AB36" i="19"/>
  <c r="J46" i="19"/>
  <c r="P46" i="19"/>
  <c r="AH6" i="19"/>
  <c r="AB6" i="19"/>
  <c r="AC10" i="1"/>
  <c r="AH46" i="19"/>
  <c r="AB26" i="19"/>
  <c r="P36" i="19"/>
  <c r="AH16" i="19"/>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W6" i="19"/>
  <c r="AI6" i="19"/>
  <c r="AI16" i="19"/>
  <c r="Q36" i="19"/>
  <c r="W26" i="19"/>
  <c r="K26" i="19"/>
  <c r="W46" i="19"/>
  <c r="AI36" i="19"/>
  <c r="AI26" i="19"/>
  <c r="AC6" i="19"/>
  <c r="AD46" i="19"/>
  <c r="R6" i="19"/>
  <c r="L36" i="19"/>
  <c r="AJ6" i="19"/>
  <c r="X26" i="19"/>
  <c r="L6" i="19"/>
  <c r="R16" i="19"/>
  <c r="X16" i="19"/>
  <c r="AD36" i="19"/>
  <c r="AJ36" i="19"/>
  <c r="AD6" i="19"/>
  <c r="X36" i="19"/>
  <c r="AJ26" i="19"/>
  <c r="R46" i="19"/>
  <c r="R26" i="19"/>
  <c r="AD26" i="19"/>
  <c r="AC12" i="1"/>
  <c r="L46" i="19"/>
  <c r="X46" i="19"/>
  <c r="X6" i="19"/>
  <c r="L16" i="19"/>
  <c r="AJ16" i="19"/>
  <c r="R36" i="19"/>
  <c r="AD16" i="19"/>
  <c r="L26" i="19"/>
  <c r="A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<sst xmlns="http://schemas.openxmlformats.org/spreadsheetml/2006/main" count="364" uniqueCount="238">
  <si>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</si>
  <si>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</si>
  <si>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</si>
  <si>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</si>
  <si>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</si>
  <si>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</si>
  <si>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</si>
  <si>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</si>
  <si>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</si>
  <si>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</si>
  <si>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</si>
  <si>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</si>
  <si>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</si>
  <si>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</si>
  <si>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</si>
  <si>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</si>
  <si>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</si>
  <si>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</si>
  <si>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</si>
  <si>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</si>
  <si>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</si>
  <si>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</si>
  <si>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</si>
  <si>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</si>
  <si>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</si>
  <si>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</si>
  <si>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</si>
  <si>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</si>
  <si>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</si>
  <si>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</si>
  <si>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</si>
  <si>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</si>
  <si>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</si>
  <si>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</si>
  <si>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</si>
  <si>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</si>
  <si>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</si>
  <si>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</si>
  <si>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</si>
  <si>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</si>
  <si>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</si>
  <si>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</si>
  <si>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</si>
  <si>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</si>
  <si>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</si>
  <si>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</si>
  <si>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</si>
  <si>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</si>
  <si>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</si>
  <si>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</si>
  <si>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</si>
  <si>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</si>
  <si>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</si>
  <si>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</si>
  <si>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</si>
  <si>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</si>
  <si>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</si>
  <si>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</si>
  <si>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</si>
  <si>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</si>
  <si>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</si>
  <si>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</si>
  <si>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</si>
  <si>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</si>
  <si>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</si>
  <si>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</si>
  <si>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</si>
  <si>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</si>
  <si>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</si>
  <si>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</si>
  <si>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</si>
  <si>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</si>
  <si>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</si>
  <si>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</si>
  <si>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</si>
  <si>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</si>
  <si>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</si>
  <si>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</si>
  <si>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</si>
  <si>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</si>
  <si>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</si>
  <si>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</si>
  <si>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</si>
  <si>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</si>
  <si>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</si>
  <si>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</si>
  <si>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</si>
  <si>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</si>
  <si>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</si>
  <si>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</si>
  <si>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</si>
  <si>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</si>
  <si>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</si>
  <si>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</si>
  <si>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</si>
  <si>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</si>
  <si>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</si>
  <si>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</si>
  <si>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</si>
  <si>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</si>
  <si>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</si>
  <si>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</si>
  <si>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</si>
  <si>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</si>
  <si>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</si>
  <si>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</si>
  <si>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</si>
  <si>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</si>
  <si>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</si>
  <si>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</si>
  <si>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</si>
  <si>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</si>
  <si>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</si>
  <si>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</si>
  <si>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</si>
  <si>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</si>
  <si>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</si>
  <si>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</si>
  <si>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</si>
  <si>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</si>
  <si>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</si>
  <si>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</si>
  <si>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</si>
  <si>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</si>
  <si>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</si>
  <si>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</si>
  <si>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</si>
  <si>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</si>
  <si>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</si>
  <si>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</si>
  <si>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</si>
  <si>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</si>
  <si>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</si>
  <si>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</si>
  <si>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</si>
  <si>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</si>
  <si>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</si>
  <si>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</si>
  <si>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</si>
  <si>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</si>
  <si>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</si>
  <si>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</si>
  <si>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</si>
  <si>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</si>
  <si>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</si>
  <si>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</si>
  <si>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</si>
  <si>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</si>
  <si>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</si>
  <si>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</si>
  <si>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</si>
  <si>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</si>
  <si>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</si>
  <si>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</si>
  <si>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</si>
  <si>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</si>
  <si>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</si>
  <si>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</si>
  <si>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</si>
  <si>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</si>
  <si>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</si>
  <si>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</si>
  <si>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</si>
  <si>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</si>
  <si>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</si>
  <si>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</si>
  <si>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</si>
  <si>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</si>
  <si>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</si>
  <si>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</si>
  <si>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</si>
  <si>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</si>
  <si>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</si>
  <si>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</si>
  <si>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</si>
  <si>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</si>
  <si>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</si>
  <si>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</si>
  <si>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</si>
  <si>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</si>
  <si>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</si>
  <si>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</si>
  <si>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</si>
  <si>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</si>
  <si>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</si>
  <si>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</si>
  <si>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</si>
  <si>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</si>
  <si>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</si>
  <si>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</si>
  <si>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</si>
  <si>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</si>
  <si>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</si>
  <si>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</si>
  <si>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</si>
  <si>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</si>
  <si>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</si>
  <si>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</si>
  <si>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</si>
  <si>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</si>
  <si>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</si>
  <si>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</si>
  <si>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</si>
  <si>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</si>
  <si>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</si>
  <si>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</si>
  <si>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</si>
  <si>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</si>
  <si>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</si>
  <si>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</si>
  <si>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</si>
  <si>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</si>
  <si>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</si>
  <si>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</si>
  <si>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Investigación </t>
  </si>
  <si>
    <t>Fomentar la investigación para el desarrollo de la innovación para la generación de conocimiento que responda a las necesidades del entorno.</t>
  </si>
  <si>
    <t>Todos los procesos</t>
  </si>
  <si>
    <t>Pérdida de la categoría de los grupos de investigación en la convocatoria de MInCiencias.</t>
  </si>
  <si>
    <t xml:space="preserve">
la afectación de la imagen y el cumplimiento en las directrices normativas para renovación de resgistros calificados y Acreditación de la Alta Calidad.</t>
  </si>
  <si>
    <t xml:space="preserve">
1. La Fluidez para los recursos requeridos por los investigadores para la ejecución de los proyectos.     2. Debilidades en la estructuración de los proyectos de investigación, los cuales no se encuentran articulados con las líneas de investigación, planes de desarrollo y objetivos de desarrollo sostenible.          
</t>
  </si>
  <si>
    <t xml:space="preserve">Lider de cada grupo de investigación verifica que los proyectos cumplan con la articulación de las líneas de investigación, planes de desarrollo y objetivos de desarrollo sostenibles.    </t>
  </si>
  <si>
    <t>Seguimiento a los requerimientos de recursos solicitados para la ejecución de los proyectos.</t>
  </si>
  <si>
    <t>Generar estrategias para la ejecución de los recursos requeridos en el desarrollo de los proyectos de investigación.</t>
  </si>
  <si>
    <t>GITDI - Financiera - Líderes de Grupos de Investigación</t>
  </si>
  <si>
    <t>GITDI - Líderes de Grupos de Investigación</t>
  </si>
  <si>
    <t>Productos finales e impacto de los Semilleros de Investigaciones</t>
  </si>
  <si>
    <t>1. La no motivación de los docentes asesores de las propuestas y proyectos presentados por los semilleros de investigación, para la obtención de los productos finales de los proyectos 2. No medición del impacto de los Proyectos de los Semilleros de Investigación.</t>
  </si>
  <si>
    <t xml:space="preserve">Asesorar y acompañar a los proyectos de investigación </t>
  </si>
  <si>
    <t>Seguimiento y control a los propuestas y proyectos presentados por los semilleros de investigación</t>
  </si>
  <si>
    <t>Informe del impacto de las propuestas y proyectos presentados por los semilleros de investigación</t>
  </si>
  <si>
    <t>Realizar informe de resultados e impacto de los proyectos de investigación por los semilleros de investigación.</t>
  </si>
  <si>
    <t>Solicitar información de los resultados de ejecución de los proyectos de investigación presentados por los semilleros de investigación.</t>
  </si>
  <si>
    <t>GITDI - Decanos - Coordiandores - Docentes Asesores de los Semilleros</t>
  </si>
  <si>
    <t>Posible falta de continuidad e impacto en la ejecución de los proyectos presentados por los Semilleros de Investigación</t>
  </si>
  <si>
    <t>Se evidencia consecución de recursos para los proyectos de Investigación, los cuales se invertiran en los congresos y ferias internacionales de investigación, los congresos de los programas académicos y publicación de artículos de investigación en revistas indexadas</t>
  </si>
  <si>
    <t>Se evidencia asesoria y acompañamiento por parte del grupo interno de trabajo de Investigación y los docentes de cada programa académico a los proyectos de investigación Instituvionales registrados en la plataforma Scienti del Ministerio de Ciencia, Tecnología e Innovación</t>
  </si>
  <si>
    <t xml:space="preserve">Se evidencia la participación 160 personas entre estudiantes y docentes pertenencientes a los
Semilleros de
Investigación
Institucional al XX
Encuentro
Departamental de
Semilleros de
Investigación, el cual se realizo en Ibagué el
día 6 de mayo de 2023, se evidencia el informe de los resultados de los semilleros de investigación.  </t>
  </si>
  <si>
    <t>Se evidencia los informes de resultados e impacto de los proyectos de investigación realizados por los semilleros de investigación que participaron en el encuentro departamental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</si>
</sst>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9" zoomScale="110" zoomScaleNormal="110" workbookViewId="0">
      <selection activeCell="C22" sqref="C22:D22"/>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Y25" zoomScale="110" zoomScaleNormal="110" workbookViewId="0">
      <selection activeCell="AI26" sqref="AI26"/>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216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219</v>
      </c>
      <c r="E10" s="207" t="s">
        <v>217</v>
      </c>
      <c r="F10" s="204" t="s">
        <v>123</v>
      </c>
      <c r="G10" s="210">
        <v>1</v>
      </c>
      <c r="H10" s="213" t="str">
        <f>IF(G10&lt;=0,"",IF(G10&lt;=2,"Muy Baja",IF(G10&lt;=24,"Baja",IF(G10&lt;=500,"Media",IF(G10&lt;=5000,"Alta","Muy Alta")))))</f>
        <v>Muy Baja</v>
      </c>
      <c r="I10" s="195">
        <f>IF(H10="","",IF(H10="Muy Baja",0.2,IF(H10="Baja",0.4,IF(H10="Media",0.6,IF(H10="Alta",0.8,IF(H10="Muy Alta",1,))))))</f>
        <v>0.2</v>
      </c>
      <c r="J10" s="216" t="s">
        <v>155</v>
      </c>
      <c r="K10" s="195"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213"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5">
        <f ca="1">IF(L10="","",IF(L10="Leve",0.2,IF(L10="Menor",0.4,IF(L10="Moderado",0.6,IF(L10="Mayor",0.8,IF(L10="Catastrófico",1,))))))</f>
        <v>0.6</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15</v>
      </c>
      <c r="S10" s="128" t="s">
        <v>9</v>
      </c>
      <c r="T10" s="129" t="str">
        <f>IF(AND(R10="Preventivo",S10="Automático"),"50%",IF(AND(R10="Preventivo",S10="Manual"),"40%",IF(AND(R10="Detectivo",S10="Automático"),"40%",IF(AND(R10="Detectivo",S10="Manual"),"30%",IF(AND(R10="Correctivo",S10="Automático"),"35%",IF(AND(R10="Correctivo",S10="Manual"),"25%",""))))))</f>
        <v>30%</v>
      </c>
      <c r="U10" s="128" t="s">
        <v>19</v>
      </c>
      <c r="V10" s="128" t="s">
        <v>22</v>
      </c>
      <c r="W10" s="128" t="s">
        <v>119</v>
      </c>
      <c r="X10" s="130">
        <f>IFERROR(IF(Q10="Probabilidad",(I10-(+I10*T10)),IF(Q10="Impacto",I10,"")),"")</f>
        <v>0.14000000000000001</v>
      </c>
      <c r="Y10" s="131" t="str">
        <f>IFERROR(IF(X10="","",IF(X10&lt;=0.2,"Muy Baja",IF(X10&lt;=0.4,"Baja",IF(X10&lt;=0.6,"Media",IF(X10&lt;=0.8,"Alta","Muy Alta"))))),"")</f>
        <v>Muy Baja</v>
      </c>
      <c r="Z10" s="132">
        <f>+X10</f>
        <v>0.14000000000000001</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223</v>
      </c>
      <c r="AG10" s="137">
        <v>45289</v>
      </c>
      <c r="AH10" s="137">
        <v>45175</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220</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c r="V11" s="128" t="s">
        <v>22</v>
      </c>
      <c r="W11" s="128" t="s">
        <v>120</v>
      </c>
      <c r="X11" s="130">
        <f>IFERROR(IF(AND(Q10="Probabilidad",Q11="Probabilidad"),(Z10-(+Z10*T11)),IF(Q11="Probabilidad",(I10-(+I10*T11)),IF(Q11="Impacto",Z10,""))),"")</f>
        <v>0.14000000000000001</v>
      </c>
      <c r="Y11" s="131" t="str">
        <f t="shared" ref="Y11:Y69" si="1">IFERROR(IF(X11="","",IF(X11&lt;=0.2,"Muy Baja",IF(X11&lt;=0.4,"Baja",IF(X11&lt;=0.6,"Media",IF(X11&lt;=0.8,"Alta","Muy Alta"))))),"")</f>
        <v>Muy Baja</v>
      </c>
      <c r="Z11" s="132">
        <f t="shared" ref="Z11:Z15" si="2">+X11</f>
        <v>0.14000000000000001</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c r="AE11" s="135" t="s">
        <v>227</v>
      </c>
      <c r="AF11" s="136" t="s">
        <v>224</v>
      </c>
      <c r="AG11" s="137">
        <v>45289</v>
      </c>
      <c r="AH11" s="137">
        <v>45175</v>
      </c>
      <c r="AI11" s="135" t="s">
        <v>235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0.14000000000000001</v>
      </c>
      <c r="Y12" s="131" t="str">
        <f t="shared" si="1"/>
        <v>Muy Baja</v>
      </c>
      <c r="Z12" s="132">
        <f t="shared" si="2"/>
        <v>0.14000000000000001</v>
      </c>
      <c r="AA12" s="131" t="str">
        <f t="shared" ca="1" si="3"/>
        <v>Menor</v>
      </c>
      <c r="AB12" s="132">
        <f ca="1">IFERROR(IF(AND(Q11="Impacto",Q12="Impacto"),(AB11-(+AB11*T12)),IF(AND(Q11="Probabilidad",Q12="Impacto"),(AB10-(+AB10*T12)),IF(Q12="Probabilidad",AB11,""))),"")</f>
        <v>0.33749999999999997</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225</v>
      </c>
      <c r="D16" s="204" t="s">
        <v>226</v>
      </c>
      <c r="E16" s="207" t="s">
        <v>233</v>
      </c>
      <c r="F16" s="204" t="s">
        <v>123</v>
      </c>
      <c r="G16" s="210">
        <v>20</v>
      </c>
      <c r="H16" s="213" t="str">
        <f>IF(G16&lt;=0,"",IF(G16&lt;=2,"Muy Baja",IF(G16&lt;=24,"Baja",IF(G16&lt;=500,"Media",IF(G16&lt;=5000,"Alta","Muy Alta")))))</f>
        <v>Baja</v>
      </c>
      <c r="I16" s="195">
        <f>IF(H16="","",IF(H16="Muy Baja",0.2,IF(H16="Baja",0.4,IF(H16="Media",0.6,IF(H16="Alta",0.8,IF(H16="Muy Alta",1,))))))</f>
        <v>0.4</v>
      </c>
      <c r="J16" s="216" t="s">
        <v>155</v>
      </c>
      <c r="K16" s="195" t="str">
        <f ca="1">IF(NOT(ISERROR(MATCH(J16,'Tabla Impacto'!$B$221:$B$223,0))),'Tabla Impacto'!$F$223&amp;"Por favor no seleccionar los criterios de impacto(Afectación Económica o presupuestal y Pérdida Reputacional)",J16)</f>
        <v xml:space="preserve">     El riesgo afecta la imagen de la entidad con algunos usuarios de relevancia frente al logro de los objetivos</v>
      </c>
      <c r="L16" s="213" t="str">
        <f ca="1">IF(OR(K16='Tabla Impacto'!$C$11,K16='Tabla Impacto'!$D$11),"Leve",IF(OR(K16='Tabla Impacto'!$C$12,K16='Tabla Impacto'!$D$12),"Menor",IF(OR(K16='Tabla Impacto'!$C$13,K16='Tabla Impacto'!$D$13),"Moderado",IF(OR(K16='Tabla Impacto'!$C$14,K16='Tabla Impacto'!$D$14),"Mayor",IF(OR(K16='Tabla Impacto'!$C$15,K16='Tabla Impacto'!$D$15),"Catastrófico","")))))</f>
        <v>Moderado</v>
      </c>
      <c r="M16" s="195">
        <f ca="1">IF(L16="","",IF(L16="Leve",0.2,IF(L16="Menor",0.4,IF(L16="Moderado",0.6,IF(L16="Mayor",0.8,IF(L16="Catastrófico",1,))))))</f>
        <v>0.6</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Moderado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0.4</v>
      </c>
      <c r="Y16" s="131" t="str">
        <f>IFERROR(IF(X16="","",IF(X16&lt;=0.2,"Muy Baja",IF(X16&lt;=0.4,"Baja",IF(X16&lt;=0.6,"Media",IF(X16&lt;=0.8,"Alta","Muy Alta"))))),"")</f>
        <v>Baja</v>
      </c>
      <c r="Z16" s="132">
        <f>+X16</f>
        <v>0.4</v>
      </c>
      <c r="AA16" s="131" t="str">
        <f ca="1">IFERROR(IF(AB16="","",IF(AB16&lt;=0.2,"Leve",IF(AB16&lt;=0.4,"Menor",IF(AB16&lt;=0.6,"Moderado",IF(AB16&lt;=0.8,"Mayor","Catastrófico"))))),"")</f>
        <v>Moderado</v>
      </c>
      <c r="AB16" s="132">
        <f ca="1">IFERROR(IF(Q16="Impacto",(M16-(+M16*T16)),IF(Q16="Probabilidad",M16,"")),"")</f>
        <v>0.44999999999999996</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Moderado</v>
      </c>
      <c r="AD16" s="134" t="s">
        <v>136</v>
      </c>
      <c r="AE16" s="135" t="s">
        <v>231</v>
      </c>
      <c r="AF16" s="136" t="s">
        <v>232</v>
      </c>
      <c r="AG16" s="137">
        <v>45289</v>
      </c>
      <c r="AH16" s="137">
        <v>45175</v>
      </c>
      <c r="AI16" s="135" t="s">
        <v>236</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0.4</v>
      </c>
      <c r="Y17" s="131" t="str">
        <f t="shared" si="1"/>
        <v>Baja</v>
      </c>
      <c r="Z17" s="132">
        <f t="shared" ref="Z17:Z21" si="9">+X17</f>
        <v>0.4</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35" t="s">
        <v>230</v>
      </c>
      <c r="AF17" s="136" t="s">
        <v>232</v>
      </c>
      <c r="AG17" s="137">
        <v>45289</v>
      </c>
      <c r="AH17" s="137">
        <v>45175</v>
      </c>
      <c r="AI17" s="135" t="s">
        <v>237</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c r="C22" s="204"/>
      <c r="D22" s="204"/>
      <c r="E22" s="207"/>
      <c r="F22" s="204"/>
      <c r="G22" s="210"/>
      <c r="H22" s="213" t="str">
        <f>IF(G22&lt;=0,"",IF(G22&lt;=2,"Muy Baja",IF(G22&lt;=24,"Baja",IF(G22&lt;=500,"Media",IF(G22&lt;=5000,"Alta","Muy Alta")))))</f>
        <v/>
      </c>
      <c r="I22" s="195" t="str">
        <f>IF(H22="","",IF(H22="Muy Baja",0.2,IF(H22="Baja",0.4,IF(H22="Media",0.6,IF(H22="Alta",0.8,IF(H22="Muy Alta",1,))))))</f>
        <v/>
      </c>
      <c r="J22" s="216"/>
      <c r="K22" s="195">
        <f ca="1">IF(NOT(ISERROR(MATCH(J22,'Tabla Impacto'!$B$221:$B$223,0))),'Tabla Impacto'!$F$223&amp;"Por favor no seleccionar los criterios de impacto(Afectación Económica o presupuestal y Pérdida Reputacional)",J22)</f>
        <v>0</v>
      </c>
      <c r="L22" s="213" t="str">
        <f ca="1">IF(OR(K22='Tabla Impacto'!$C$11,K22='Tabla Impacto'!$D$11),"Leve",IF(OR(K22='Tabla Impacto'!$C$12,K22='Tabla Impacto'!$D$12),"Menor",IF(OR(K22='Tabla Impacto'!$C$13,K22='Tabla Impacto'!$D$13),"Moderado",IF(OR(K22='Tabla Impacto'!$C$14,K22='Tabla Impacto'!$D$14),"Mayor",IF(OR(K22='Tabla Impacto'!$C$15,K22='Tabla Impacto'!$D$15),"Catastrófico","")))))</f>
        <v/>
      </c>
      <c r="M22" s="195" t="str">
        <f ca="1">IF(L22="","",IF(L22="Leve",0.2,IF(L22="Menor",0.4,IF(L22="Moderado",0.6,IF(L22="Mayor",0.8,IF(L22="Catastrófico",1,))))))</f>
        <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8" sqref="V38:W39"/>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
      </c>
      <c r="K30" s="323"/>
      <c r="L30" s="323" t="str">
        <f ca="1">IF(AND('Mapa final'!$H$16="Baja",'Mapa final'!$L$16="Leve"),CONCATENATE("R",'Mapa final'!$A$16),"")</f>
        <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R2</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R1</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R2C1</v>
      </c>
      <c r="W37" s="69" t="str">
        <f ca="1">IF(AND('Mapa final'!$Y$17="Baja",'Mapa final'!$AA$17="Moderado"),CONCATENATE("R2C",'Mapa final'!$O$17),"")</f>
        <v>R2C2</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R1C3</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6" sqref="D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2023-09-11T21:13:59Z</dcterms:modified>
</cp:coreProperties>
</file>