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SEGUIMIENTO 31-12-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62" i="1"/>
  <c r="K37" i="1"/>
  <c r="K51" i="1"/>
  <c r="K67" i="1"/>
  <c r="K65" i="1"/>
  <c r="K63" i="1"/>
  <c r="K26" i="1"/>
  <c r="K25" i="1"/>
  <c r="K55" i="1"/>
  <c r="K57" i="1"/>
  <c r="K24" i="1"/>
  <c r="K36" i="1"/>
  <c r="K27" i="1"/>
  <c r="K53" i="1"/>
  <c r="K42" i="1"/>
  <c r="K44" i="1"/>
  <c r="K39" i="1"/>
  <c r="K23" i="1"/>
  <c r="K20" i="1"/>
  <c r="K47" i="1"/>
  <c r="K50" i="1"/>
  <c r="K17" i="1"/>
  <c r="K59" i="1"/>
  <c r="K69" i="1"/>
  <c r="K31" i="1"/>
  <c r="K35" i="1"/>
  <c r="K43" i="1"/>
  <c r="K56" i="1"/>
  <c r="K54" i="1"/>
  <c r="K41" i="1"/>
  <c r="K61" i="1"/>
  <c r="K49" i="1"/>
  <c r="K32" i="1"/>
  <c r="K66" i="1"/>
  <c r="K68" i="1"/>
  <c r="K60" i="1"/>
  <c r="K19" i="1"/>
  <c r="K30" i="1"/>
  <c r="K38" i="1"/>
  <c r="K45" i="1"/>
  <c r="K29" i="1"/>
  <c r="K48" i="1"/>
  <c r="K33" i="1"/>
  <c r="K18" i="1"/>
  <c r="K21" i="1"/>
  <c r="F221" i="13" l="1"/>
  <c r="F211" i="13"/>
  <c r="F212" i="13"/>
  <c r="F213" i="13"/>
  <c r="F214" i="13"/>
  <c r="F215" i="13"/>
  <c r="F216" i="13"/>
  <c r="F217" i="13"/>
  <c r="F218" i="13"/>
  <c r="F219" i="13"/>
  <c r="F220" i="13"/>
  <c r="F210" i="13"/>
  <c r="K14" i="1"/>
  <c r="B221" i="13" a="1"/>
  <c r="K15" i="1"/>
  <c r="K11" i="1"/>
  <c r="K12" i="1"/>
  <c r="K13"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22" i="1"/>
  <c r="L22" i="1" s="1"/>
  <c r="K64" i="1"/>
  <c r="L64" i="1" s="1"/>
  <c r="K52" i="1"/>
  <c r="L52" i="1" s="1"/>
  <c r="K46" i="1"/>
  <c r="L46" i="1" s="1"/>
  <c r="K34" i="1"/>
  <c r="L34" i="1" s="1"/>
  <c r="K58" i="1"/>
  <c r="L58" i="1" s="1"/>
  <c r="K16" i="1"/>
  <c r="L16" i="1" s="1"/>
  <c r="Z42" i="18" l="1"/>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L16" i="18"/>
  <c r="R24" i="18"/>
  <c r="L8" i="18"/>
  <c r="R32" i="18"/>
  <c r="AJ16" i="18"/>
  <c r="R8" i="18"/>
  <c r="AJ32" i="18"/>
  <c r="AD8" i="18"/>
  <c r="X40" i="18"/>
  <c r="N34" i="1"/>
  <c r="L32" i="18"/>
  <c r="X8" i="18"/>
  <c r="AJ8" i="18"/>
  <c r="M34" i="1"/>
  <c r="R40" i="18"/>
  <c r="L40" i="18"/>
  <c r="X16" i="18"/>
  <c r="AD16" i="18"/>
  <c r="X32" i="18"/>
  <c r="AJ40" i="18"/>
  <c r="R16" i="18"/>
  <c r="AD40" i="18"/>
  <c r="AD32" i="18"/>
  <c r="AD24" i="18"/>
  <c r="L24" i="18"/>
  <c r="X24" i="18"/>
  <c r="AJ24" i="18"/>
  <c r="M46" i="1"/>
  <c r="AB18" i="18"/>
  <c r="AH34" i="18"/>
  <c r="P10" i="18"/>
  <c r="V34" i="18"/>
  <c r="P42" i="18"/>
  <c r="J42" i="18"/>
  <c r="AH42" i="18"/>
  <c r="AB26" i="18"/>
  <c r="AH26" i="18"/>
  <c r="V26" i="18"/>
  <c r="P26" i="18"/>
  <c r="AH18" i="18"/>
  <c r="J34" i="18"/>
  <c r="J10" i="18"/>
  <c r="V42" i="18"/>
  <c r="AB10" i="18"/>
  <c r="J18" i="18"/>
  <c r="N46" i="1"/>
  <c r="V10" i="18"/>
  <c r="P34" i="18"/>
  <c r="J26" i="18"/>
  <c r="AH10" i="18"/>
  <c r="P18" i="18"/>
  <c r="V18" i="18"/>
  <c r="AB34" i="18"/>
  <c r="AB42" i="18"/>
  <c r="X42" i="18"/>
  <c r="AD34" i="18"/>
  <c r="AD10" i="18"/>
  <c r="L42" i="18"/>
  <c r="L26" i="18"/>
  <c r="X18" i="18"/>
  <c r="L10" i="18"/>
  <c r="R18" i="18"/>
  <c r="AJ10" i="18"/>
  <c r="AD42" i="18"/>
  <c r="X10" i="18"/>
  <c r="AJ34" i="18"/>
  <c r="R26" i="18"/>
  <c r="M52" i="1"/>
  <c r="L18" i="18"/>
  <c r="R34" i="18"/>
  <c r="L34" i="18"/>
  <c r="AJ42" i="18"/>
  <c r="R10" i="18"/>
  <c r="R42" i="18"/>
  <c r="X26" i="18"/>
  <c r="AJ18" i="18"/>
  <c r="N52" i="1"/>
  <c r="AD18" i="18"/>
  <c r="AJ26" i="18"/>
  <c r="X34" i="18"/>
  <c r="AD26" i="18"/>
  <c r="AH12" i="18"/>
  <c r="J20" i="18"/>
  <c r="J44" i="18"/>
  <c r="AB28" i="18"/>
  <c r="P28" i="18"/>
  <c r="N64" i="1"/>
  <c r="P12" i="18"/>
  <c r="AH20" i="18"/>
  <c r="P44" i="18"/>
  <c r="AB12" i="18"/>
  <c r="P36" i="18"/>
  <c r="AB44" i="18"/>
  <c r="V44" i="18"/>
  <c r="AB36" i="18"/>
  <c r="V12" i="18"/>
  <c r="V28" i="18"/>
  <c r="AH44" i="18"/>
  <c r="J12" i="18"/>
  <c r="AH28" i="18"/>
  <c r="V36" i="18"/>
  <c r="V20" i="18"/>
  <c r="M64" i="1"/>
  <c r="AB64" i="1" s="1"/>
  <c r="AA64" i="1" s="1"/>
  <c r="AB20" i="18"/>
  <c r="J28" i="18"/>
  <c r="P20" i="18"/>
  <c r="AH36" i="18"/>
  <c r="J36" i="18"/>
  <c r="X6" i="18"/>
  <c r="AJ30" i="18"/>
  <c r="R22" i="18"/>
  <c r="L6" i="18"/>
  <c r="R30" i="18"/>
  <c r="X22" i="18"/>
  <c r="AD38" i="18"/>
  <c r="N16" i="1"/>
  <c r="AD22" i="18"/>
  <c r="M16" i="1"/>
  <c r="L30" i="18"/>
  <c r="R38" i="18"/>
  <c r="AJ14" i="18"/>
  <c r="R14" i="18"/>
  <c r="L22" i="18"/>
  <c r="AD30" i="18"/>
  <c r="AJ38" i="18"/>
  <c r="AJ22" i="18"/>
  <c r="X30" i="18"/>
  <c r="R6" i="18"/>
  <c r="AJ6" i="18"/>
  <c r="L38" i="18"/>
  <c r="AD14" i="18"/>
  <c r="X14" i="18"/>
  <c r="L14" i="18"/>
  <c r="AD6" i="18"/>
  <c r="X38" i="18"/>
  <c r="T14" i="18"/>
  <c r="AL38" i="18"/>
  <c r="N14" i="18"/>
  <c r="T38" i="18"/>
  <c r="T22" i="18"/>
  <c r="AL14" i="18"/>
  <c r="N22" i="18"/>
  <c r="N22" i="1"/>
  <c r="AF22" i="18"/>
  <c r="N6" i="18"/>
  <c r="AF6" i="18"/>
  <c r="AF38" i="18"/>
  <c r="N38" i="18"/>
  <c r="AL30" i="18"/>
  <c r="AL22" i="18"/>
  <c r="T6" i="18"/>
  <c r="AF30" i="18"/>
  <c r="Z22" i="18"/>
  <c r="T30" i="18"/>
  <c r="Z30" i="18"/>
  <c r="AL6" i="18"/>
  <c r="Z14" i="18"/>
  <c r="Z38" i="18"/>
  <c r="N30" i="18"/>
  <c r="Z6" i="18"/>
  <c r="M22" i="1"/>
  <c r="AF14" i="18"/>
  <c r="J40" i="18"/>
  <c r="AB40" i="18"/>
  <c r="AH32" i="18"/>
  <c r="AB24" i="18"/>
  <c r="J16" i="18"/>
  <c r="P32" i="18"/>
  <c r="V24" i="18"/>
  <c r="P24" i="18"/>
  <c r="AB16" i="18"/>
  <c r="P16" i="18"/>
  <c r="P40" i="18"/>
  <c r="V32" i="18"/>
  <c r="M28" i="1"/>
  <c r="V8" i="18"/>
  <c r="AH24" i="18"/>
  <c r="AH8" i="18"/>
  <c r="J8" i="18"/>
  <c r="AB32" i="18"/>
  <c r="AB8" i="18"/>
  <c r="J24" i="18"/>
  <c r="J32" i="18"/>
  <c r="P8" i="18"/>
  <c r="V40" i="18"/>
  <c r="AH16" i="18"/>
  <c r="V16" i="18"/>
  <c r="N28" i="1"/>
  <c r="AH40" i="18"/>
  <c r="P14" i="18"/>
  <c r="V22" i="18"/>
  <c r="V14" i="18"/>
  <c r="AH14" i="18"/>
  <c r="AH38" i="18"/>
  <c r="J14" i="18"/>
  <c r="AH30" i="18"/>
  <c r="N10" i="1"/>
  <c r="AB22" i="18"/>
  <c r="V30" i="18"/>
  <c r="AB14" i="18"/>
  <c r="J30" i="18"/>
  <c r="P38" i="18"/>
  <c r="AB6" i="18"/>
  <c r="J22" i="18"/>
  <c r="J38" i="18"/>
  <c r="AH6" i="18"/>
  <c r="V6" i="18"/>
  <c r="V38" i="18"/>
  <c r="J6" i="18"/>
  <c r="P30" i="18"/>
  <c r="AH22" i="18"/>
  <c r="P6" i="18"/>
  <c r="AB38" i="18"/>
  <c r="P22" i="18"/>
  <c r="AB30" i="18"/>
  <c r="M10" i="1"/>
  <c r="AB10" i="1" s="1"/>
  <c r="Z40" i="18"/>
  <c r="AL8" i="18"/>
  <c r="AF8" i="18"/>
  <c r="T16" i="18"/>
  <c r="Z16" i="18"/>
  <c r="T24" i="18"/>
  <c r="AL24" i="18"/>
  <c r="N32" i="18"/>
  <c r="Z8" i="18"/>
  <c r="N40" i="18"/>
  <c r="Z24" i="18"/>
  <c r="T40" i="18"/>
  <c r="Z32" i="18"/>
  <c r="N16" i="18"/>
  <c r="AL32" i="18"/>
  <c r="AL16" i="18"/>
  <c r="N40" i="1"/>
  <c r="N24" i="18"/>
  <c r="T32" i="18"/>
  <c r="AF40" i="18"/>
  <c r="M40" i="1"/>
  <c r="AF24" i="18"/>
  <c r="AL40" i="18"/>
  <c r="T8" i="18"/>
  <c r="AF16" i="18"/>
  <c r="N8" i="18"/>
  <c r="AF32" i="18"/>
  <c r="AA10" i="1" l="1"/>
  <c r="AB11" i="1"/>
  <c r="AA11" i="1" s="1"/>
  <c r="AB12" i="1"/>
  <c r="AA12" i="1" s="1"/>
  <c r="V25" i="19"/>
  <c r="V45" i="19"/>
  <c r="J15" i="19"/>
  <c r="AB45" i="19"/>
  <c r="AH25" i="19"/>
  <c r="AH55" i="19"/>
  <c r="AB15" i="19"/>
  <c r="P15" i="19"/>
  <c r="P45" i="19"/>
  <c r="V15" i="19"/>
  <c r="J35" i="19"/>
  <c r="AH35" i="19"/>
  <c r="AH45" i="19"/>
  <c r="J25" i="19"/>
  <c r="AB35" i="19"/>
  <c r="AH15" i="19"/>
  <c r="V35" i="19"/>
  <c r="J55" i="19"/>
  <c r="P55" i="19"/>
  <c r="AB55" i="19"/>
  <c r="AC64" i="1"/>
  <c r="AB25" i="19"/>
  <c r="J45" i="19"/>
  <c r="P25" i="19"/>
  <c r="P35" i="19"/>
  <c r="V55" i="19"/>
  <c r="AJ46" i="19" l="1"/>
  <c r="X36" i="19"/>
  <c r="AC12" i="1"/>
  <c r="R16" i="19"/>
  <c r="L16" i="19"/>
  <c r="L6" i="19"/>
  <c r="AD46" i="19"/>
  <c r="R6" i="19"/>
  <c r="X46" i="19"/>
  <c r="AJ16" i="19"/>
  <c r="L36" i="19"/>
  <c r="AJ6" i="19"/>
  <c r="X26" i="19"/>
  <c r="X16" i="19"/>
  <c r="AD36" i="19"/>
  <c r="AJ36" i="19"/>
  <c r="AJ26" i="19"/>
  <c r="R46" i="19"/>
  <c r="R26" i="19"/>
  <c r="X6" i="19"/>
  <c r="L46" i="19"/>
  <c r="AD26" i="19"/>
  <c r="AD6" i="19"/>
  <c r="R36" i="19"/>
  <c r="AD16" i="19"/>
  <c r="L26" i="19"/>
  <c r="W36" i="19"/>
  <c r="AC36" i="19"/>
  <c r="K16" i="19"/>
  <c r="K46" i="19"/>
  <c r="AI46" i="19"/>
  <c r="AC46" i="19"/>
  <c r="Q46" i="19"/>
  <c r="AC26" i="19"/>
  <c r="AC16" i="19"/>
  <c r="W16" i="19"/>
  <c r="K36" i="19"/>
  <c r="Q26" i="19"/>
  <c r="AC11" i="1"/>
  <c r="Q6" i="19"/>
  <c r="K6" i="19"/>
  <c r="Q16" i="19"/>
  <c r="AI6" i="19"/>
  <c r="AI16" i="19"/>
  <c r="Q36" i="19"/>
  <c r="W6" i="19"/>
  <c r="W26" i="19"/>
  <c r="K26" i="19"/>
  <c r="W46" i="19"/>
  <c r="AI36" i="19"/>
  <c r="AI26" i="19"/>
  <c r="AC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<sst xmlns="http://schemas.openxmlformats.org/spreadsheetml/2006/main" count="336" uniqueCount="227">
  <si>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</si>
  <si>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</si>
  <si>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</si>
  <si>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</si>
  <si>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</si>
  <si>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</si>
  <si>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</si>
  <si>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</si>
  <si>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</si>
  <si>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</si>
  <si>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</si>
  <si>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</si>
  <si>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</si>
  <si>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</si>
  <si>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</si>
  <si>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</si>
  <si>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</si>
  <si>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</si>
  <si>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</si>
  <si>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</si>
  <si>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</si>
  <si>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</si>
  <si>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</si>
  <si>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</si>
  <si>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</si>
  <si>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</si>
  <si>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</si>
  <si>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</si>
  <si>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</si>
  <si>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</si>
  <si>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</si>
  <si>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</si>
  <si>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</si>
  <si>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</si>
  <si>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</si>
  <si>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</si>
  <si>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</si>
  <si>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</si>
  <si>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</si>
  <si>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</si>
  <si>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</si>
  <si>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</si>
  <si>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</si>
  <si>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</si>
  <si>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</si>
  <si>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</si>
  <si>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</si>
  <si>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</si>
  <si>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</si>
  <si>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</si>
  <si>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</si>
  <si>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</si>
  <si>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</si>
  <si>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</si>
  <si>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</si>
  <si>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</si>
  <si>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</si>
  <si>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</si>
  <si>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</si>
  <si>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</si>
  <si>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</si>
  <si>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</si>
  <si>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</si>
  <si>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</si>
  <si>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</si>
  <si>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</si>
  <si>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</si>
  <si>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</si>
  <si>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</si>
  <si>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</si>
  <si>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</si>
  <si>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</si>
  <si>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</si>
  <si>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</si>
  <si>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</si>
  <si>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</si>
  <si>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</si>
  <si>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</si>
  <si>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</si>
  <si>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</si>
  <si>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</si>
  <si>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</si>
  <si>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</si>
  <si>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</si>
  <si>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</si>
  <si>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</si>
  <si>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</si>
  <si>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</si>
  <si>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</si>
  <si>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</si>
  <si>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</si>
  <si>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</si>
  <si>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</si>
  <si>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</si>
  <si>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</si>
  <si>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</si>
  <si>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</si>
  <si>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</si>
  <si>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</si>
  <si>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</si>
  <si>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</si>
  <si>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</si>
  <si>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</si>
  <si>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</si>
  <si>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</si>
  <si>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</si>
  <si>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</si>
  <si>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</si>
  <si>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</si>
  <si>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</si>
  <si>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</si>
  <si>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</si>
  <si>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</si>
  <si>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</si>
  <si>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</si>
  <si>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</si>
  <si>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</si>
  <si>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</si>
  <si>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</si>
  <si>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</si>
  <si>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</si>
  <si>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</si>
  <si>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</si>
  <si>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</si>
  <si>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</si>
  <si>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</si>
  <si>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</si>
  <si>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</si>
  <si>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</si>
  <si>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</si>
  <si>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</si>
  <si>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</si>
  <si>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</si>
  <si>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</si>
  <si>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</si>
  <si>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</si>
  <si>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</si>
  <si>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</si>
  <si>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</si>
  <si>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</si>
  <si>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</si>
  <si>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</si>
  <si>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</si>
  <si>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</si>
  <si>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</si>
  <si>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</si>
  <si>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</si>
  <si>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</si>
  <si>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</si>
  <si>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</si>
  <si>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</si>
  <si>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</si>
  <si>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</si>
  <si>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</si>
  <si>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</si>
  <si>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</si>
  <si>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</si>
  <si>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</si>
  <si>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</si>
  <si>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</si>
  <si>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</si>
  <si>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</si>
  <si>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</si>
  <si>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</si>
  <si>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</si>
  <si>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</si>
  <si>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</si>
  <si>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</si>
  <si>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</si>
  <si>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</si>
  <si>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</si>
  <si>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</si>
  <si>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</si>
  <si>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</si>
  <si>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</si>
  <si>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</si>
  <si>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</si>
  <si>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</si>
  <si>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</si>
  <si>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</si>
  <si>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</si>
  <si>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</si>
  <si>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</si>
  <si>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</si>
  <si>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</si>
  <si>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</si>
  <si>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</si>
  <si>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</si>
  <si>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</si>
  <si>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</si>
  <si>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</si>
  <si>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</si>
  <si>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</si>
  <si>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</si>
  <si>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</si>
  <si>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</si>
  <si>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</si>
  <si>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</si>
  <si>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</si>
  <si>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</si>
  <si>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</si>
  <si>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</si>
  <si>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</si>
  <si>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</si>
  <si>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</si>
  <si>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</si>
  <si>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</si>
  <si>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</si>
  <si>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</si>
  <si>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</si>
  <si>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</si>
  <si>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</si>
  <si>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</si>
  <si>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</si>
  <si>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
Incumplimiento en los planes y metas institucionales</t>
  </si>
  <si>
    <t xml:space="preserve">
Desarticulación del direcionamiento estrategico por:
1. Debilidad en los procesos de planeación
2. Proyectos de inversión no acordes al direccionamiento estratégico de la entidad
3. Deficiencia en los procesos de seguimiento a la ejecución de metas al plan de desarrollo institucional
</t>
  </si>
  <si>
    <t xml:space="preserve">
Posibilidad de afectación de la imagen institucional por el incumplimiento en los planes y metas institucionales debido a 
la desarticulación del direcionamiento estrategico
</t>
  </si>
  <si>
    <t>Asesor de planeacíon</t>
  </si>
  <si>
    <t>Orientar el cumplimiento de la misión, visión, objetivos estratégicos de la Institución mediante la coordinación de la articulacion del Plan de Desarrollo Institucional, Planes de acción y  proyectos de inversión con el respetivo seguimiento a los mismos.</t>
  </si>
  <si>
    <t>Direccionamiento Estratégico</t>
  </si>
  <si>
    <t>Asesor de Planeación verifica el cumplimiento del plan de acción a traves del seguimiento reportado por los líderes de los diferentes procesos.</t>
  </si>
  <si>
    <t>Capacitación a los servidores de los procesos sobre la forma en que se debe realizar el reporte</t>
  </si>
  <si>
    <t>Documentación de los requisistos para la consecución de recursos de inversion con recursos nacion y por regalias</t>
  </si>
  <si>
    <t xml:space="preserve">Documentar los proyectos de inversión para la vigencia y realizar seguimiento a la ejecución. </t>
  </si>
  <si>
    <t>Rectoría - Planeación</t>
  </si>
  <si>
    <t>Se evidencia publicación en la página web Institucional el plan sectorial (planes de acción) de la Institución, se evidencia seguimiento primer y segundo, tercero y cuarto trimestre de la vigencia 2023 con avance en la ejecución de las diferentes acciones programadas en la vigencia 2023</t>
  </si>
  <si>
    <t>Se evidencia el registro y ejecución de 6 proyectos de inversión en la plataforma Integrada de Inversión pública por parte de la oficina de Planeación para la vigencia 2023, así mismo se evidencia el registro de seguimiento en la plataforma Integrada de Inversión pública mensualmente por parte de la ofcina de Control Interno, ultimo seguimiento en el mes de diciembre de 2023, en el cual se observa avances en la ejecución de los proyectos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</si>
</sst>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32" zoomScale="110" zoomScaleNormal="110" workbookViewId="0">
      <selection activeCell="E37" sqref="E37:F37"/>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Z11" zoomScale="130" zoomScaleNormal="130" workbookViewId="0">
      <selection activeCell="AH11" sqref="AH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219</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218</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224</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214</v>
      </c>
      <c r="D10" s="179" t="s">
        <v>215</v>
      </c>
      <c r="E10" s="191" t="s">
        <v>216</v>
      </c>
      <c r="F10" s="179" t="s">
        <v>123</v>
      </c>
      <c r="G10" s="182">
        <v>4</v>
      </c>
      <c r="H10" s="185" t="str">
        <f>IF(G10&lt;=0,"",IF(G10&lt;=2,"Muy Baja",IF(G10&lt;=24,"Baja",IF(G10&lt;=500,"Media",IF(G10&lt;=5000,"Alta","Muy Alta")))))</f>
        <v>Baja</v>
      </c>
      <c r="I10" s="197">
        <f>IF(H10="","",IF(H10="Muy Baja",0.2,IF(H10="Baja",0.4,IF(H10="Media",0.6,IF(H10="Alta",0.8,IF(H10="Muy Alta",1,))))))</f>
        <v>0.4</v>
      </c>
      <c r="J10" s="200" t="s">
        <v>155</v>
      </c>
      <c r="K10" s="197"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185"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7">
        <f ca="1">IF(L10="","",IF(L10="Leve",0.2,IF(L10="Menor",0.4,IF(L10="Moderado",0.6,IF(L10="Mayor",0.8,IF(L10="Catastrófico",1,))))))</f>
        <v>0.6</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220</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221</v>
      </c>
      <c r="AF10" s="136" t="s">
        <v>217</v>
      </c>
      <c r="AG10" s="137">
        <v>45657</v>
      </c>
      <c r="AH10" s="137">
        <v>45306</v>
      </c>
      <c r="AI10" s="135" t="s">
        <v>225</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222</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19</v>
      </c>
      <c r="V11" s="128" t="s">
        <v>22</v>
      </c>
      <c r="W11" s="128" t="s">
        <v>119</v>
      </c>
      <c r="X11" s="130">
        <f>IFERROR(IF(AND(Q10="Probabilidad",Q11="Probabilidad"),(Z10-(+Z10*T11)),IF(Q11="Probabilidad",(I10-(+I10*T11)),IF(Q11="Impacto",Z10,""))),"")</f>
        <v>0.14399999999999999</v>
      </c>
      <c r="Y11" s="131" t="str">
        <f t="shared" ref="Y11:Y69" si="1">IFERROR(IF(X11="","",IF(X11&lt;=0.2,"Muy Baja",IF(X11&lt;=0.4,"Baja",IF(X11&lt;=0.6,"Media",IF(X11&lt;=0.8,"Alta","Muy Alta"))))),"")</f>
        <v>Muy Baja</v>
      </c>
      <c r="Z11" s="132">
        <f t="shared" ref="Z11:Z15" si="2">+X11</f>
        <v>0.14399999999999999</v>
      </c>
      <c r="AA11" s="131" t="str">
        <f t="shared" ref="AA11:AA69" ca="1" si="3">IFERROR(IF(AB11="","",IF(AB11&lt;=0.2,"Leve",IF(AB11&lt;=0.4,"Menor",IF(AB11&lt;=0.6,"Moderado",IF(AB11&lt;=0.8,"Mayor","Catastrófico"))))),"")</f>
        <v>Moderado</v>
      </c>
      <c r="AB11" s="132">
        <f ca="1">IFERROR(IF(AND(Q10="Impacto",Q11="Impacto"),(AB10-(+AB10*T11)),IF(Q11="Impacto",($M$10-(+$M$10*T11)),IF(Q11="Probabilidad",AB10,""))),"")</f>
        <v>0.6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t="s">
        <v>136</v>
      </c>
      <c r="AE11" s="135" t="s">
        <v>223</v>
      </c>
      <c r="AF11" s="136" t="s">
        <v>217</v>
      </c>
      <c r="AG11" s="137">
        <v>45291</v>
      </c>
      <c r="AH11" s="137">
        <v>45306</v>
      </c>
      <c r="AI11" s="135" t="s">
        <v>226</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c r="C16" s="179"/>
      <c r="D16" s="179"/>
      <c r="E16" s="191"/>
      <c r="F16" s="179"/>
      <c r="G16" s="182"/>
      <c r="H16" s="185" t="str">
        <f>IF(G16&lt;=0,"",IF(G16&lt;=2,"Muy Baja",IF(G16&lt;=24,"Baja",IF(G16&lt;=500,"Media",IF(G16&lt;=5000,"Alta","Muy Alta")))))</f>
        <v/>
      </c>
      <c r="I16" s="197" t="str">
        <f>IF(H16="","",IF(H16="Muy Baja",0.2,IF(H16="Baja",0.4,IF(H16="Media",0.6,IF(H16="Alta",0.8,IF(H16="Muy Alta",1,))))))</f>
        <v/>
      </c>
      <c r="J16" s="200"/>
      <c r="K16" s="197">
        <f ca="1">IF(NOT(ISERROR(MATCH(J16,'Tabla Impacto'!$B$221:$B$223,0))),'Tabla Impacto'!$F$223&amp;"Por favor no seleccionar los criterios de impacto(Afectación Económica o presupuestal y Pérdida Reputacional)",J16)</f>
        <v>0</v>
      </c>
      <c r="L16" s="185" t="str">
        <f ca="1">IF(OR(K16='Tabla Impacto'!$C$11,K16='Tabla Impacto'!$D$11),"Leve",IF(OR(K16='Tabla Impacto'!$C$12,K16='Tabla Impacto'!$D$12),"Menor",IF(OR(K16='Tabla Impacto'!$C$13,K16='Tabla Impacto'!$D$13),"Moderado",IF(OR(K16='Tabla Impacto'!$C$14,K16='Tabla Impacto'!$D$14),"Mayor",IF(OR(K16='Tabla Impacto'!$C$15,K16='Tabla Impacto'!$D$15),"Catastrófico","")))))</f>
        <v/>
      </c>
      <c r="M16" s="197" t="str">
        <f ca="1">IF(L16="","",IF(L16="Leve",0.2,IF(L16="Menor",0.4,IF(L16="Moderado",0.6,IF(L16="Mayor",0.8,IF(L16="Catastrófico",1,))))))</f>
        <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0866141732283472" right="0" top="0.74803149606299213" bottom="0" header="0.31496062992125984" footer="0.31496062992125984"/>
  <pageSetup scale="55"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0" sqref="V30:W31"/>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R1</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R1C1</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 ca="1">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R1C2</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5" sqref="D5"/>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2022-11-07T17:46:21Z</cp:lastPrinted>
  <dcterms:created xsi:type="dcterms:W3CDTF">2020-03-24T23:12:47Z</dcterms:created>
  <dcterms:modified xsi:type="dcterms:W3CDTF">2024-01-24T16:10:12Z</dcterms:modified>
</cp:coreProperties>
</file>