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defaultThemeVersion="124226"/>
  <mc:AlternateContent xmlns:mc="http://schemas.openxmlformats.org/markup-compatibility/2006">
    <mc:Choice Requires="x15">
      <x15ac:absPath xmlns:x15ac="http://schemas.microsoft.com/office/spreadsheetml/2010/11/ac" url="D:\WINDATA\ESCRITORIO\"/>
    </mc:Choice>
  </mc:AlternateContent>
  <xr:revisionPtr revIDLastSave="0" documentId="8_{57AE4536-449F-45B7-ABF1-9622ECEE688A}" xr6:coauthVersionLast="47" xr6:coauthVersionMax="47" xr10:uidLastSave="{00000000-0000-0000-0000-000000000000}"/>
  <bookViews>
    <workbookView xWindow="-120" yWindow="-120" windowWidth="29040" windowHeight="15840" tabRatio="882" activeTab="1" xr2:uid="{00000000-000D-0000-FFFF-FFFF00000000}"/>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91029"/>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Q10" i="1"/>
  <c r="H10" i="1"/>
  <c r="I10" i="1" s="1"/>
  <c r="K18" i="1"/>
  <c r="K62" i="1"/>
  <c r="K59" i="1"/>
  <c r="K60" i="1"/>
  <c r="K17" i="1"/>
  <c r="K44" i="1"/>
  <c r="K29" i="1"/>
  <c r="K50" i="1"/>
  <c r="K37" i="1"/>
  <c r="K26" i="1"/>
  <c r="K63" i="1"/>
  <c r="K53" i="1"/>
  <c r="K25" i="1"/>
  <c r="K32" i="1"/>
  <c r="K24" i="1"/>
  <c r="K69" i="1"/>
  <c r="K42" i="1"/>
  <c r="K61" i="1"/>
  <c r="K38" i="1"/>
  <c r="K31" i="1"/>
  <c r="K51" i="1"/>
  <c r="K56" i="1"/>
  <c r="K20" i="1"/>
  <c r="K45" i="1"/>
  <c r="K55" i="1"/>
  <c r="K39" i="1"/>
  <c r="K48" i="1"/>
  <c r="K47" i="1"/>
  <c r="K21" i="1"/>
  <c r="K23" i="1"/>
  <c r="K57" i="1"/>
  <c r="K35" i="1"/>
  <c r="K66" i="1"/>
  <c r="K36" i="1"/>
  <c r="K19" i="1"/>
  <c r="K49" i="1"/>
  <c r="K27" i="1"/>
  <c r="K41" i="1"/>
  <c r="K43" i="1"/>
  <c r="K33" i="1"/>
  <c r="K67" i="1"/>
  <c r="K54" i="1"/>
  <c r="K68" i="1"/>
  <c r="K65" i="1"/>
  <c r="K30" i="1"/>
  <c r="F221" i="13" l="1"/>
  <c r="F211" i="13"/>
  <c r="F212" i="13"/>
  <c r="F213" i="13"/>
  <c r="F214" i="13"/>
  <c r="F215" i="13"/>
  <c r="F216" i="13"/>
  <c r="F217" i="13"/>
  <c r="F218" i="13"/>
  <c r="F219" i="13"/>
  <c r="F220" i="13"/>
  <c r="F210" i="13"/>
  <c r="B221" i="13" a="1"/>
  <c r="K12" i="1"/>
  <c r="K15" i="1"/>
  <c r="K11" i="1"/>
  <c r="K13"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<sst xmlns="http://schemas.openxmlformats.org/spreadsheetml/2006/main" count="336" uniqueCount="227">
  <si>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</si>
  <si>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</si>
  <si>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</si>
  <si>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</si>
  <si>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</si>
  <si>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</si>
  <si>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</si>
  <si>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</si>
  <si>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</si>
  <si>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</si>
  <si>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</si>
  <si>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</si>
  <si>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</si>
  <si>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</si>
  <si>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</si>
  <si>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</si>
  <si>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</si>
  <si>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</si>
  <si>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</si>
  <si>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</si>
  <si>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</si>
  <si>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</si>
  <si>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</si>
  <si>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</si>
  <si>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</si>
  <si>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</si>
  <si>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</si>
  <si>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</si>
  <si>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</si>
  <si>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</si>
  <si>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</si>
  <si>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</si>
  <si>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</si>
  <si>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</si>
  <si>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</si>
  <si>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</si>
  <si>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</si>
  <si>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</si>
  <si>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</si>
  <si>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</si>
  <si>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</si>
  <si>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</si>
  <si>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</si>
  <si>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</si>
  <si>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</si>
  <si>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</si>
  <si>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</si>
  <si>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</si>
  <si>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</si>
  <si>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</si>
  <si>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</si>
  <si>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</si>
  <si>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</si>
  <si>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</si>
  <si>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</si>
  <si>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</si>
  <si>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</si>
  <si>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</si>
  <si>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</si>
  <si>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</si>
  <si>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</si>
  <si>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</si>
  <si>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</si>
  <si>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</si>
  <si>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</si>
  <si>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</si>
  <si>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</si>
  <si>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</si>
  <si>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</si>
  <si>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</si>
  <si>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</si>
  <si>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</si>
  <si>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</si>
  <si>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</si>
  <si>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</si>
  <si>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</si>
  <si>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</si>
  <si>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</si>
  <si>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</si>
  <si>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</si>
  <si>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</si>
  <si>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</si>
  <si>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</si>
  <si>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</si>
  <si>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</si>
  <si>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</si>
  <si>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</si>
  <si>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</si>
  <si>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</si>
  <si>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</si>
  <si>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</si>
  <si>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</si>
  <si>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</si>
  <si>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</si>
  <si>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</si>
  <si>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</si>
  <si>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</si>
  <si>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</si>
  <si>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</si>
  <si>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</si>
  <si>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</si>
  <si>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</si>
  <si>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</si>
  <si>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</si>
  <si>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</si>
  <si>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</si>
  <si>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</si>
  <si>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</si>
  <si>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</si>
  <si>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</si>
  <si>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</si>
  <si>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</si>
  <si>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</si>
  <si>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</si>
  <si>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</si>
  <si>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</si>
  <si>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</si>
  <si>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</si>
  <si>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</si>
  <si>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</si>
  <si>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</si>
  <si>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</si>
  <si>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</si>
  <si>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</si>
  <si>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</si>
  <si>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</si>
  <si>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</si>
  <si>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</si>
  <si>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</si>
  <si>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</si>
  <si>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</si>
  <si>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</si>
  <si>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</si>
  <si>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</si>
  <si>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</si>
  <si>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</si>
  <si>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</si>
  <si>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</si>
  <si>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</si>
  <si>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</si>
  <si>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</si>
  <si>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</si>
  <si>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</si>
  <si>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</si>
  <si>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</si>
  <si>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</si>
  <si>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</si>
  <si>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</si>
  <si>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</si>
  <si>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</si>
  <si>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</si>
  <si>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</si>
  <si>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</si>
  <si>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</si>
  <si>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</si>
  <si>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</si>
  <si>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</si>
  <si>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</si>
  <si>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</si>
  <si>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</si>
  <si>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</si>
  <si>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</si>
  <si>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</si>
  <si>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</si>
  <si>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</si>
  <si>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</si>
  <si>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</si>
  <si>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</si>
  <si>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</si>
  <si>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</si>
  <si>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</si>
  <si>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</si>
  <si>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</si>
  <si>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</si>
  <si>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</si>
  <si>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</si>
  <si>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</si>
  <si>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</si>
  <si>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</si>
  <si>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</si>
  <si>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</si>
  <si>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</si>
  <si>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</si>
  <si>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</si>
  <si>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</si>
  <si>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</si>
  <si>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</si>
  <si>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</si>
  <si>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</si>
  <si>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</si>
  <si>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</si>
  <si>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</si>
  <si>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</si>
  <si>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</si>
  <si>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</si>
  <si>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</si>
  <si>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</si>
  <si>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</si>
  <si>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</si>
  <si>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</si>
  <si>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</si>
  <si>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</si>
  <si>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</si>
  <si>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</si>
  <si>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</si>
  <si>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</si>
  <si>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</si>
  <si>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</si>
  <si>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</si>
  <si>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</si>
  <si>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</si>
  <si>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</si>
  <si>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</si>
  <si>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</si>
  <si>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</si>
  <si>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</si>
  <si>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</si>
  <si>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</si>
  <si>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</si>
  <si>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</si>
  <si>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</si>
  <si>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</si>
  <si>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</si>
  <si>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</si>
  <si>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Sensibilización a los servidores de los procesos sobre la forma en que se debe realizar el reporte de ejecución y seguimiento al cumplimiento a los planes de acción de los procesos</t>
  </si>
  <si>
    <t>Se evidencia publicación en la página web Institucional del plan sectorial y plan de acción 2024 de la Institución, se evidencia seguimientos primer con corte 30 de marzo y 30 de junio de 2024, 30 de septiembre y 31 de diciembre de 2024 con avance en la ejecución de las diferentes acciones programadas en el primer y segundo semestre de la vigencia 2024 por parte del area de Planeación</t>
  </si>
  <si>
    <t>Se evidencia el registro y ejecución de 6 proyectos de inversión en la plataforma Integrada de Inversión pública por parte de la oficina de Planeación para la vigencia 2024, así mismo se evidencia el registro de seguimiento en la plataforma Integrada de Inversión pública mensualmente por parte de la ofcina de Control Interno, ultimo seguimiento en el mes de diciembre de 2024, en el cual se observa avances en la ejecución de todos los proyectos y tramite de pago de reservas de la vigencia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</si>
</sst>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xr:uid="{00000000-0005-0000-0000-000001000000}"/>
    <cellStyle name="Normal 2" xfId="4" xr:uid="{00000000-0005-0000-0000-000002000000}"/>
    <cellStyle name="Normal 2 2" xfId="3" xr:uid="{00000000-0005-0000-0000-000003000000}"/>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P72"/>
  <sheetViews>
    <sheetView tabSelected="1" topLeftCell="S11" zoomScale="130" zoomScaleNormal="130" workbookViewId="0">
      <selection activeCell="AJ11" sqref="AJ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219</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218</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223</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214</v>
      </c>
      <c r="D10" s="179" t="s">
        <v>215</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155</v>
      </c>
      <c r="K10" s="197" t="str">
        <f>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IF(OR(K10='Tabla Impacto'!$C$11,K10='Tabla Impacto'!$D$11),"Leve",IF(OR(K10='Tabla Impacto'!$C$12,K10='Tabla Impacto'!$D$12),"Menor",IF(OR(K10='Tabla Impacto'!$C$13,K10='Tabla Impacto'!$D$13),"Moderado",IF(OR(K10='Tabla Impacto'!$C$14,K10='Tabla Impacto'!$D$14),"Mayor",IF(OR(K10='Tabla Impacto'!$C$15,K10='Tabla Impacto'!$D$15),"Catastrófico","")))))</f>
        <v>Moderado</v>
      </c>
      <c r="M10" s="197">
        <f>IF(L10="","",IF(L10="Leve",0.2,IF(L10="Menor",0.4,IF(L10="Moderado",0.6,IF(L10="Mayor",0.8,IF(L10="Catastrófico",1,))))))</f>
        <v>0.6</v>
      </c>
      <c r="N10" s="194" t="str">
        <f>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IFERROR(IF(AB10="","",IF(AB10&lt;=0.2,"Leve",IF(AB10&lt;=0.4,"Menor",IF(AB10&lt;=0.6,"Moderado",IF(AB10&lt;=0.8,"Mayor","Catastrófico"))))),"")</f>
        <v>Moderado</v>
      </c>
      <c r="AB10" s="132">
        <f>IFERROR(IF(Q10="Impacto",(M10-(+M10*T10)),IF(Q10="Probabilidad",M10,"")),"")</f>
        <v>0.6</v>
      </c>
      <c r="AC10" s="133" t="str">
        <f>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224</v>
      </c>
      <c r="AF10" s="136" t="s">
        <v>217</v>
      </c>
      <c r="AG10" s="137">
        <v>45657</v>
      </c>
      <c r="AH10" s="137">
        <v>45657</v>
      </c>
      <c r="AI10" s="135" t="s">
        <v>225</v>
      </c>
      <c r="AJ10" s="136" t="s">
        <v>40</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IF(NOT(ISERROR(MATCH(J11,_xlfn.ANCHORARRAY(E22),0))),I24&amp;"Por favor no seleccionar los criterios de impacto",J11)</f>
        <v>0</v>
      </c>
      <c r="L11" s="186"/>
      <c r="M11" s="198"/>
      <c r="N11" s="195"/>
      <c r="O11" s="125">
        <v>2</v>
      </c>
      <c r="P11" s="126" t="s">
        <v>221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si="3">IFERROR(IF(AB11="","",IF(AB11&lt;=0.2,"Leve",IF(AB11&lt;=0.4,"Menor",IF(AB11&lt;=0.6,"Moderado",IF(AB11&lt;=0.8,"Mayor","Catastrófico"))))),"")</f>
        <v>Moderado</v>
      </c>
      <c r="AB11" s="132">
        <f>IFERROR(IF(AND(Q10="Impacto",Q11="Impacto"),(AB10-(+AB10*T11)),IF(Q11="Impacto",($M$10-(+$M$10*T11)),IF(Q11="Probabilidad",AB10,""))),"")</f>
        <v>0.6</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222</v>
      </c>
      <c r="AF11" s="136" t="s">
        <v>217</v>
      </c>
      <c r="AG11" s="137">
        <v>45291</v>
      </c>
      <c r="AH11" s="137">
        <v>45657</v>
      </c>
      <c r="AI11" s="135" t="s">
        <v>226</v>
      </c>
      <c r="AJ11" s="136" t="s">
        <v>40</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IF(NOT(ISERROR(MATCH(J16,'Tabla Impacto'!$B$221:$B$223,0))),'Tabla Impacto'!$F$223&amp;"Por favor no seleccionar los criterios de impacto(Afectación Económica o presupuestal y Pérdida Reputacional)",J16)</f>
        <v>0</v>
      </c>
      <c r="L16" s="185" t="str">
        <f>IF(OR(K16='Tabla Impacto'!$C$11,K16='Tabla Impacto'!$D$11),"Leve",IF(OR(K16='Tabla Impacto'!$C$12,K16='Tabla Impacto'!$D$12),"Menor",IF(OR(K16='Tabla Impacto'!$C$13,K16='Tabla Impacto'!$D$13),"Moderado",IF(OR(K16='Tabla Impacto'!$C$14,K16='Tabla Impacto'!$D$14),"Mayor",IF(OR(K16='Tabla Impacto'!$C$15,K16='Tabla Impacto'!$D$15),"Catastrófico","")))))</f>
        <v/>
      </c>
      <c r="M16" s="197" t="str">
        <f>IF(L16="","",IF(L16="Leve",0.2,IF(L16="Menor",0.4,IF(L16="Moderado",0.6,IF(L16="Mayor",0.8,IF(L16="Catastrófico",1,))))))</f>
        <v/>
      </c>
      <c r="N16" s="194" t="str">
        <f>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IF(NOT(ISERROR(MATCH(J22,'Tabla Impacto'!$B$221:$B$223,0))),'Tabla Impacto'!$F$223&amp;"Por favor no seleccionar los criterios de impacto(Afectación Económica o presupuestal y Pérdida Reputacional)",J22)</f>
        <v>0</v>
      </c>
      <c r="L22" s="185" t="str">
        <f>IF(OR(K22='Tabla Impacto'!$C$11,K22='Tabla Impacto'!$D$11),"Leve",IF(OR(K22='Tabla Impacto'!$C$12,K22='Tabla Impacto'!$D$12),"Menor",IF(OR(K22='Tabla Impacto'!$C$13,K22='Tabla Impacto'!$D$13),"Moderado",IF(OR(K22='Tabla Impacto'!$C$14,K22='Tabla Impacto'!$D$14),"Mayor",IF(OR(K22='Tabla Impacto'!$C$15,K22='Tabla Impacto'!$D$15),"Catastrófico","")))))</f>
        <v/>
      </c>
      <c r="M22" s="197" t="str">
        <f>IF(L22="","",IF(L22="Leve",0.2,IF(L22="Menor",0.4,IF(L22="Moderado",0.6,IF(L22="Mayor",0.8,IF(L22="Catastrófico",1,))))))</f>
        <v/>
      </c>
      <c r="N22" s="194" t="str">
        <f>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IF(NOT(ISERROR(MATCH(J28,'Tabla Impacto'!$B$221:$B$223,0))),'Tabla Impacto'!$F$223&amp;"Por favor no seleccionar los criterios de impacto(Afectación Económica o presupuestal y Pérdida Reputacional)",J28)</f>
        <v>0</v>
      </c>
      <c r="L28" s="185" t="str">
        <f>IF(OR(K28='Tabla Impacto'!$C$11,K28='Tabla Impacto'!$D$11),"Leve",IF(OR(K28='Tabla Impacto'!$C$12,K28='Tabla Impacto'!$D$12),"Menor",IF(OR(K28='Tabla Impacto'!$C$13,K28='Tabla Impacto'!$D$13),"Moderado",IF(OR(K28='Tabla Impacto'!$C$14,K28='Tabla Impacto'!$D$14),"Mayor",IF(OR(K28='Tabla Impacto'!$C$15,K28='Tabla Impacto'!$D$15),"Catastrófico","")))))</f>
        <v/>
      </c>
      <c r="M28" s="197" t="str">
        <f>IF(L28="","",IF(L28="Leve",0.2,IF(L28="Menor",0.4,IF(L28="Moderado",0.6,IF(L28="Mayor",0.8,IF(L28="Catastrófico",1,))))))</f>
        <v/>
      </c>
      <c r="N28" s="194" t="str">
        <f>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IF(NOT(ISERROR(MATCH(J34,'Tabla Impacto'!$B$221:$B$223,0))),'Tabla Impacto'!$F$223&amp;"Por favor no seleccionar los criterios de impacto(Afectación Económica o presupuestal y Pérdida Reputacional)",J34)</f>
        <v>0</v>
      </c>
      <c r="L34" s="185" t="str">
        <f>IF(OR(K34='Tabla Impacto'!$C$11,K34='Tabla Impacto'!$D$11),"Leve",IF(OR(K34='Tabla Impacto'!$C$12,K34='Tabla Impacto'!$D$12),"Menor",IF(OR(K34='Tabla Impacto'!$C$13,K34='Tabla Impacto'!$D$13),"Moderado",IF(OR(K34='Tabla Impacto'!$C$14,K34='Tabla Impacto'!$D$14),"Mayor",IF(OR(K34='Tabla Impacto'!$C$15,K34='Tabla Impacto'!$D$15),"Catastrófico","")))))</f>
        <v/>
      </c>
      <c r="M34" s="197" t="str">
        <f>IF(L34="","",IF(L34="Leve",0.2,IF(L34="Menor",0.4,IF(L34="Moderado",0.6,IF(L34="Mayor",0.8,IF(L34="Catastrófico",1,))))))</f>
        <v/>
      </c>
      <c r="N34" s="194" t="str">
        <f>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IF(NOT(ISERROR(MATCH(J40,'Tabla Impacto'!$B$221:$B$223,0))),'Tabla Impacto'!$F$223&amp;"Por favor no seleccionar los criterios de impacto(Afectación Económica o presupuestal y Pérdida Reputacional)",J40)</f>
        <v>0</v>
      </c>
      <c r="L40" s="185" t="str">
        <f>IF(OR(K40='Tabla Impacto'!$C$11,K40='Tabla Impacto'!$D$11),"Leve",IF(OR(K40='Tabla Impacto'!$C$12,K40='Tabla Impacto'!$D$12),"Menor",IF(OR(K40='Tabla Impacto'!$C$13,K40='Tabla Impacto'!$D$13),"Moderado",IF(OR(K40='Tabla Impacto'!$C$14,K40='Tabla Impacto'!$D$14),"Mayor",IF(OR(K40='Tabla Impacto'!$C$15,K40='Tabla Impacto'!$D$15),"Catastrófico","")))))</f>
        <v/>
      </c>
      <c r="M40" s="197" t="str">
        <f>IF(L40="","",IF(L40="Leve",0.2,IF(L40="Menor",0.4,IF(L40="Moderado",0.6,IF(L40="Mayor",0.8,IF(L40="Catastrófico",1,))))))</f>
        <v/>
      </c>
      <c r="N40" s="194" t="str">
        <f>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IF(NOT(ISERROR(MATCH(J46,'Tabla Impacto'!$B$221:$B$223,0))),'Tabla Impacto'!$F$223&amp;"Por favor no seleccionar los criterios de impacto(Afectación Económica o presupuestal y Pérdida Reputacional)",J46)</f>
        <v>0</v>
      </c>
      <c r="L46" s="185" t="str">
        <f>IF(OR(K46='Tabla Impacto'!$C$11,K46='Tabla Impacto'!$D$11),"Leve",IF(OR(K46='Tabla Impacto'!$C$12,K46='Tabla Impacto'!$D$12),"Menor",IF(OR(K46='Tabla Impacto'!$C$13,K46='Tabla Impacto'!$D$13),"Moderado",IF(OR(K46='Tabla Impacto'!$C$14,K46='Tabla Impacto'!$D$14),"Mayor",IF(OR(K46='Tabla Impacto'!$C$15,K46='Tabla Impacto'!$D$15),"Catastrófico","")))))</f>
        <v/>
      </c>
      <c r="M46" s="197" t="str">
        <f>IF(L46="","",IF(L46="Leve",0.2,IF(L46="Menor",0.4,IF(L46="Moderado",0.6,IF(L46="Mayor",0.8,IF(L46="Catastrófico",1,))))))</f>
        <v/>
      </c>
      <c r="N46" s="194" t="str">
        <f>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IF(NOT(ISERROR(MATCH(J52,'Tabla Impacto'!$B$221:$B$223,0))),'Tabla Impacto'!$F$223&amp;"Por favor no seleccionar los criterios de impacto(Afectación Económica o presupuestal y Pérdida Reputacional)",J52)</f>
        <v>0</v>
      </c>
      <c r="L52" s="185" t="str">
        <f>IF(OR(K52='Tabla Impacto'!$C$11,K52='Tabla Impacto'!$D$11),"Leve",IF(OR(K52='Tabla Impacto'!$C$12,K52='Tabla Impacto'!$D$12),"Menor",IF(OR(K52='Tabla Impacto'!$C$13,K52='Tabla Impacto'!$D$13),"Moderado",IF(OR(K52='Tabla Impacto'!$C$14,K52='Tabla Impacto'!$D$14),"Mayor",IF(OR(K52='Tabla Impacto'!$C$15,K52='Tabla Impacto'!$D$15),"Catastrófico","")))))</f>
        <v/>
      </c>
      <c r="M52" s="197" t="str">
        <f>IF(L52="","",IF(L52="Leve",0.2,IF(L52="Menor",0.4,IF(L52="Moderado",0.6,IF(L52="Mayor",0.8,IF(L52="Catastrófico",1,))))))</f>
        <v/>
      </c>
      <c r="N52" s="194" t="str">
        <f>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IF(NOT(ISERROR(MATCH(J58,'Tabla Impacto'!$B$221:$B$223,0))),'Tabla Impacto'!$F$223&amp;"Por favor no seleccionar los criterios de impacto(Afectación Económica o presupuestal y Pérdida Reputacional)",J58)</f>
        <v>0</v>
      </c>
      <c r="L58" s="185" t="str">
        <f>IF(OR(K58='Tabla Impacto'!$C$11,K58='Tabla Impacto'!$D$11),"Leve",IF(OR(K58='Tabla Impacto'!$C$12,K58='Tabla Impacto'!$D$12),"Menor",IF(OR(K58='Tabla Impacto'!$C$13,K58='Tabla Impacto'!$D$13),"Moderado",IF(OR(K58='Tabla Impacto'!$C$14,K58='Tabla Impacto'!$D$14),"Mayor",IF(OR(K58='Tabla Impacto'!$C$15,K58='Tabla Impacto'!$D$15),"Catastrófico","")))))</f>
        <v/>
      </c>
      <c r="M58" s="197" t="str">
        <f>IF(L58="","",IF(L58="Leve",0.2,IF(L58="Menor",0.4,IF(L58="Moderado",0.6,IF(L58="Mayor",0.8,IF(L58="Catastrófico",1,))))))</f>
        <v/>
      </c>
      <c r="N58" s="194" t="str">
        <f>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IF(NOT(ISERROR(MATCH(J64,'Tabla Impacto'!$B$221:$B$223,0))),'Tabla Impacto'!$F$223&amp;"Por favor no seleccionar los criterios de impacto(Afectación Económica o presupuestal y Pérdida Reputacional)",J64)</f>
        <v>0</v>
      </c>
      <c r="L64" s="185" t="str">
        <f>IF(OR(K64='Tabla Impacto'!$C$11,K64='Tabla Impacto'!$D$11),"Leve",IF(OR(K64='Tabla Impacto'!$C$12,K64='Tabla Impacto'!$D$12),"Menor",IF(OR(K64='Tabla Impacto'!$C$13,K64='Tabla Impacto'!$D$13),"Moderado",IF(OR(K64='Tabla Impacto'!$C$14,K64='Tabla Impacto'!$D$14),"Mayor",IF(OR(K64='Tabla Impacto'!$C$15,K64='Tabla Impacto'!$D$15),"Catastrófico","")))))</f>
        <v/>
      </c>
      <c r="M64" s="197" t="str">
        <f>IF(L64="","",IF(L64="Leve",0.2,IF(L64="Menor",0.4,IF(L64="Moderado",0.6,IF(L64="Mayor",0.8,IF(L64="Catastrófico",1,))))))</f>
        <v/>
      </c>
      <c r="N64" s="194" t="str">
        <f>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0000000}">
          <x14:formula1>
            <xm:f>'Tabla Valoración controles'!$D$4:$D$6</xm:f>
          </x14:formula1>
          <xm:sqref>R10:R69</xm:sqref>
        </x14:dataValidation>
        <x14:dataValidation type="list" allowBlank="1" showInputMessage="1" showErrorMessage="1" xr:uid="{00000000-0002-0000-0100-000001000000}">
          <x14:formula1>
            <xm:f>'Tabla Valoración controles'!$D$7:$D$8</xm:f>
          </x14:formula1>
          <xm:sqref>S10:S69</xm:sqref>
        </x14:dataValidation>
        <x14:dataValidation type="list" allowBlank="1" showInputMessage="1" showErrorMessage="1" xr:uid="{00000000-0002-0000-0100-000002000000}">
          <x14:formula1>
            <xm:f>'Tabla Valoración controles'!$D$9:$D$10</xm:f>
          </x14:formula1>
          <xm:sqref>U10:U69</xm:sqref>
        </x14:dataValidation>
        <x14:dataValidation type="list" allowBlank="1" showInputMessage="1" showErrorMessage="1" xr:uid="{00000000-0002-0000-0100-000003000000}">
          <x14:formula1>
            <xm:f>'Tabla Valoración controles'!$D$11:$D$12</xm:f>
          </x14:formula1>
          <xm:sqref>V10:V69</xm:sqref>
        </x14:dataValidation>
        <x14:dataValidation type="list" allowBlank="1" showInputMessage="1" showErrorMessage="1" xr:uid="{00000000-0002-0000-0100-000004000000}">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r:uid="{00000000-0002-0000-0100-000005000000}">
          <x14:formula1>
            <xm:f>'Tabla Valoración controles'!$D$13:$D$14</xm:f>
          </x14:formula1>
          <xm:sqref>W10:W69</xm:sqref>
        </x14:dataValidation>
        <x14:dataValidation type="list" allowBlank="1" showInputMessage="1" showErrorMessage="1" xr:uid="{00000000-0002-0000-0100-000006000000}">
          <x14:formula1>
            <xm:f>'Opciones Tratamiento'!$B$13:$B$19</xm:f>
          </x14:formula1>
          <xm:sqref>F10:F69</xm:sqref>
        </x14:dataValidation>
        <x14:dataValidation type="list" allowBlank="1" showInputMessage="1" showErrorMessage="1" xr:uid="{00000000-0002-0000-0100-000007000000}">
          <x14:formula1>
            <xm:f>'Opciones Tratamiento'!$E$2:$E$4</xm:f>
          </x14:formula1>
          <xm:sqref>B10:B69</xm:sqref>
        </x14:dataValidation>
        <x14:dataValidation type="list" allowBlank="1" showInputMessage="1" showErrorMessage="1" xr:uid="{00000000-0002-0000-0100-000008000000}">
          <x14:formula1>
            <xm:f>'Opciones Tratamiento'!$B$2:$B$5</xm:f>
          </x14:formula1>
          <xm:sqref>AD10:AD69</xm:sqref>
        </x14:dataValidation>
        <x14:dataValidation type="list" allowBlank="1" showInputMessage="1" showErrorMessage="1" xr:uid="{00000000-0002-0000-0100-000009000000}">
          <x14:formula1>
            <xm:f>'Tabla Impacto'!$F$210:$F$221</xm:f>
          </x14:formula1>
          <xm:sqref>J10:J69</xm:sqref>
        </x14:dataValidation>
        <x14:dataValidation type="custom" allowBlank="1" showInputMessage="1" showErrorMessage="1" error="Recuerde que las acciones se generan bajo la medida de mitigar el riesgo" xr:uid="{00000000-0002-0000-0100-00000A000000}">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r:uid="{00000000-0002-0000-0100-00000B000000}">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r:uid="{00000000-0002-0000-0100-00000C000000}">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r:uid="{00000000-0002-0000-0100-00000D000000}">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r:uid="{00000000-0002-0000-0100-00000E000000}">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IF(AND('Mapa final'!$H$10="Muy Alta",'Mapa final'!$L$10="Leve"),CONCATENATE("R",'Mapa final'!$A$10),"")</f>
        <v/>
      </c>
      <c r="K6" s="274"/>
      <c r="L6" s="274" t="str">
        <f>IF(AND('Mapa final'!$H$16="Muy Alta",'Mapa final'!$L$16="Leve"),CONCATENATE("R",'Mapa final'!$A$16),"")</f>
        <v/>
      </c>
      <c r="M6" s="274"/>
      <c r="N6" s="274" t="str">
        <f>IF(AND('Mapa final'!$H$22="Muy Alta",'Mapa final'!$L$22="Leve"),CONCATENATE("R",'Mapa final'!$A$22),"")</f>
        <v/>
      </c>
      <c r="O6" s="275"/>
      <c r="P6" s="273" t="str">
        <f>IF(AND('Mapa final'!$H$10="Muy Alta",'Mapa final'!$L$10="Menor"),CONCATENATE("R",'Mapa final'!$A$10),"")</f>
        <v/>
      </c>
      <c r="Q6" s="274"/>
      <c r="R6" s="274" t="str">
        <f>IF(AND('Mapa final'!$H$16="Muy Alta",'Mapa final'!$L$16="Menor"),CONCATENATE("R",'Mapa final'!$A$16),"")</f>
        <v/>
      </c>
      <c r="S6" s="274"/>
      <c r="T6" s="274" t="str">
        <f>IF(AND('Mapa final'!$H$22="Muy Alta",'Mapa final'!$L$22="Menor"),CONCATENATE("R",'Mapa final'!$A$22),"")</f>
        <v/>
      </c>
      <c r="U6" s="275"/>
      <c r="V6" s="273" t="str">
        <f>IF(AND('Mapa final'!$H$10="Muy Alta",'Mapa final'!$L$10="Moderado"),CONCATENATE("R",'Mapa final'!$A$10),"")</f>
        <v/>
      </c>
      <c r="W6" s="274"/>
      <c r="X6" s="274" t="str">
        <f>IF(AND('Mapa final'!$H$16="Muy Alta",'Mapa final'!$L$16="Moderado"),CONCATENATE("R",'Mapa final'!$A$16),"")</f>
        <v/>
      </c>
      <c r="Y6" s="274"/>
      <c r="Z6" s="274" t="str">
        <f>IF(AND('Mapa final'!$H$22="Muy Alta",'Mapa final'!$L$22="Moderado"),CONCATENATE("R",'Mapa final'!$A$22),"")</f>
        <v/>
      </c>
      <c r="AA6" s="275"/>
      <c r="AB6" s="273" t="str">
        <f>IF(AND('Mapa final'!$H$10="Muy Alta",'Mapa final'!$L$10="Mayor"),CONCATENATE("R",'Mapa final'!$A$10),"")</f>
        <v/>
      </c>
      <c r="AC6" s="274"/>
      <c r="AD6" s="274" t="str">
        <f>IF(AND('Mapa final'!$H$16="Muy Alta",'Mapa final'!$L$16="Mayor"),CONCATENATE("R",'Mapa final'!$A$16),"")</f>
        <v/>
      </c>
      <c r="AE6" s="274"/>
      <c r="AF6" s="274" t="str">
        <f>IF(AND('Mapa final'!$H$22="Muy Alta",'Mapa final'!$L$22="Mayor"),CONCATENATE("R",'Mapa final'!$A$22),"")</f>
        <v/>
      </c>
      <c r="AG6" s="275"/>
      <c r="AH6" s="263" t="str">
        <f>IF(AND('Mapa final'!$H$10="Muy Alta",'Mapa final'!$L$10="Catastrófico"),CONCATENATE("R",'Mapa final'!$A$10),"")</f>
        <v/>
      </c>
      <c r="AI6" s="264"/>
      <c r="AJ6" s="264" t="str">
        <f>IF(AND('Mapa final'!$H$16="Muy Alta",'Mapa final'!$L$16="Catastrófico"),CONCATENATE("R",'Mapa final'!$A$16),"")</f>
        <v/>
      </c>
      <c r="AK6" s="264"/>
      <c r="AL6" s="264" t="str">
        <f>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IF(AND('Mapa final'!$H$28="Muy Alta",'Mapa final'!$L$28="Leve"),CONCATENATE("R",'Mapa final'!$A$28),"")</f>
        <v/>
      </c>
      <c r="K8" s="267"/>
      <c r="L8" s="268" t="str">
        <f>IF(AND('Mapa final'!$H$34="Muy Alta",'Mapa final'!$L$34="Leve"),CONCATENATE("R",'Mapa final'!$A$34),"")</f>
        <v/>
      </c>
      <c r="M8" s="268"/>
      <c r="N8" s="268" t="str">
        <f>IF(AND('Mapa final'!$H$40="Muy Alta",'Mapa final'!$L$40="Leve"),CONCATENATE("R",'Mapa final'!$A$40),"")</f>
        <v/>
      </c>
      <c r="O8" s="269"/>
      <c r="P8" s="266" t="str">
        <f>IF(AND('Mapa final'!$H$28="Muy Alta",'Mapa final'!$L$28="Menor"),CONCATENATE("R",'Mapa final'!$A$28),"")</f>
        <v/>
      </c>
      <c r="Q8" s="267"/>
      <c r="R8" s="268" t="str">
        <f>IF(AND('Mapa final'!$H$34="Muy Alta",'Mapa final'!$L$34="Menor"),CONCATENATE("R",'Mapa final'!$A$34),"")</f>
        <v/>
      </c>
      <c r="S8" s="268"/>
      <c r="T8" s="268" t="str">
        <f>IF(AND('Mapa final'!$H$40="Muy Alta",'Mapa final'!$L$40="Menor"),CONCATENATE("R",'Mapa final'!$A$40),"")</f>
        <v/>
      </c>
      <c r="U8" s="269"/>
      <c r="V8" s="266" t="str">
        <f>IF(AND('Mapa final'!$H$28="Muy Alta",'Mapa final'!$L$28="Moderado"),CONCATENATE("R",'Mapa final'!$A$28),"")</f>
        <v/>
      </c>
      <c r="W8" s="267"/>
      <c r="X8" s="268" t="str">
        <f>IF(AND('Mapa final'!$H$34="Muy Alta",'Mapa final'!$L$34="Moderado"),CONCATENATE("R",'Mapa final'!$A$34),"")</f>
        <v/>
      </c>
      <c r="Y8" s="268"/>
      <c r="Z8" s="268" t="str">
        <f>IF(AND('Mapa final'!$H$40="Muy Alta",'Mapa final'!$L$40="Moderado"),CONCATENATE("R",'Mapa final'!$A$40),"")</f>
        <v/>
      </c>
      <c r="AA8" s="269"/>
      <c r="AB8" s="266" t="str">
        <f>IF(AND('Mapa final'!$H$28="Muy Alta",'Mapa final'!$L$28="Mayor"),CONCATENATE("R",'Mapa final'!$A$28),"")</f>
        <v/>
      </c>
      <c r="AC8" s="267"/>
      <c r="AD8" s="268" t="str">
        <f>IF(AND('Mapa final'!$H$34="Muy Alta",'Mapa final'!$L$34="Mayor"),CONCATENATE("R",'Mapa final'!$A$34),"")</f>
        <v/>
      </c>
      <c r="AE8" s="268"/>
      <c r="AF8" s="268" t="str">
        <f>IF(AND('Mapa final'!$H$40="Muy Alta",'Mapa final'!$L$40="Mayor"),CONCATENATE("R",'Mapa final'!$A$40),"")</f>
        <v/>
      </c>
      <c r="AG8" s="269"/>
      <c r="AH8" s="257" t="str">
        <f>IF(AND('Mapa final'!$H$28="Muy Alta",'Mapa final'!$L$28="Catastrófico"),CONCATENATE("R",'Mapa final'!$A$28),"")</f>
        <v/>
      </c>
      <c r="AI8" s="258"/>
      <c r="AJ8" s="258" t="str">
        <f>IF(AND('Mapa final'!$H$34="Muy Alta",'Mapa final'!$L$34="Catastrófico"),CONCATENATE("R",'Mapa final'!$A$34),"")</f>
        <v/>
      </c>
      <c r="AK8" s="258"/>
      <c r="AL8" s="258" t="str">
        <f>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IF(AND('Mapa final'!$H$46="Muy Alta",'Mapa final'!$L$46="Leve"),CONCATENATE("R",'Mapa final'!$A$46),"")</f>
        <v/>
      </c>
      <c r="K10" s="267"/>
      <c r="L10" s="268" t="str">
        <f>IF(AND('Mapa final'!$H$52="Muy Alta",'Mapa final'!$L$52="Leve"),CONCATENATE("R",'Mapa final'!$A$52),"")</f>
        <v/>
      </c>
      <c r="M10" s="268"/>
      <c r="N10" s="268" t="str">
        <f>IF(AND('Mapa final'!$H$58="Muy Alta",'Mapa final'!$L$58="Leve"),CONCATENATE("R",'Mapa final'!$A$58),"")</f>
        <v/>
      </c>
      <c r="O10" s="269"/>
      <c r="P10" s="266" t="str">
        <f>IF(AND('Mapa final'!$H$46="Muy Alta",'Mapa final'!$L$46="Menor"),CONCATENATE("R",'Mapa final'!$A$46),"")</f>
        <v/>
      </c>
      <c r="Q10" s="267"/>
      <c r="R10" s="268" t="str">
        <f>IF(AND('Mapa final'!$H$52="Muy Alta",'Mapa final'!$L$52="Menor"),CONCATENATE("R",'Mapa final'!$A$52),"")</f>
        <v/>
      </c>
      <c r="S10" s="268"/>
      <c r="T10" s="268" t="str">
        <f>IF(AND('Mapa final'!$H$58="Muy Alta",'Mapa final'!$L$58="Menor"),CONCATENATE("R",'Mapa final'!$A$58),"")</f>
        <v/>
      </c>
      <c r="U10" s="269"/>
      <c r="V10" s="266" t="str">
        <f>IF(AND('Mapa final'!$H$46="Muy Alta",'Mapa final'!$L$46="Moderado"),CONCATENATE("R",'Mapa final'!$A$46),"")</f>
        <v/>
      </c>
      <c r="W10" s="267"/>
      <c r="X10" s="268" t="str">
        <f>IF(AND('Mapa final'!$H$52="Muy Alta",'Mapa final'!$L$52="Moderado"),CONCATENATE("R",'Mapa final'!$A$52),"")</f>
        <v/>
      </c>
      <c r="Y10" s="268"/>
      <c r="Z10" s="268" t="str">
        <f>IF(AND('Mapa final'!$H$58="Muy Alta",'Mapa final'!$L$58="Moderado"),CONCATENATE("R",'Mapa final'!$A$58),"")</f>
        <v/>
      </c>
      <c r="AA10" s="269"/>
      <c r="AB10" s="266" t="str">
        <f>IF(AND('Mapa final'!$H$46="Muy Alta",'Mapa final'!$L$46="Mayor"),CONCATENATE("R",'Mapa final'!$A$46),"")</f>
        <v/>
      </c>
      <c r="AC10" s="267"/>
      <c r="AD10" s="268" t="str">
        <f>IF(AND('Mapa final'!$H$52="Muy Alta",'Mapa final'!$L$52="Mayor"),CONCATENATE("R",'Mapa final'!$A$52),"")</f>
        <v/>
      </c>
      <c r="AE10" s="268"/>
      <c r="AF10" s="268" t="str">
        <f>IF(AND('Mapa final'!$H$58="Muy Alta",'Mapa final'!$L$58="Mayor"),CONCATENATE("R",'Mapa final'!$A$58),"")</f>
        <v/>
      </c>
      <c r="AG10" s="269"/>
      <c r="AH10" s="257" t="str">
        <f>IF(AND('Mapa final'!$H$46="Muy Alta",'Mapa final'!$L$46="Catastrófico"),CONCATENATE("R",'Mapa final'!$A$46),"")</f>
        <v/>
      </c>
      <c r="AI10" s="258"/>
      <c r="AJ10" s="258" t="str">
        <f>IF(AND('Mapa final'!$H$52="Muy Alta",'Mapa final'!$L$52="Catastrófico"),CONCATENATE("R",'Mapa final'!$A$52),"")</f>
        <v/>
      </c>
      <c r="AK10" s="258"/>
      <c r="AL10" s="258" t="str">
        <f>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IF(AND('Mapa final'!$H$10="Alta",'Mapa final'!$L$10="Leve"),CONCATENATE("R",'Mapa final'!$A$10),"")</f>
        <v/>
      </c>
      <c r="K14" s="255"/>
      <c r="L14" s="255" t="str">
        <f>IF(AND('Mapa final'!$H$16="Alta",'Mapa final'!$L$16="Leve"),CONCATENATE("R",'Mapa final'!$A$16),"")</f>
        <v/>
      </c>
      <c r="M14" s="255"/>
      <c r="N14" s="255" t="str">
        <f>IF(AND('Mapa final'!$H$22="Alta",'Mapa final'!$L$22="Leve"),CONCATENATE("R",'Mapa final'!$A$22),"")</f>
        <v/>
      </c>
      <c r="O14" s="256"/>
      <c r="P14" s="254" t="str">
        <f>IF(AND('Mapa final'!$H$10="Alta",'Mapa final'!$L$10="Menor"),CONCATENATE("R",'Mapa final'!$A$10),"")</f>
        <v/>
      </c>
      <c r="Q14" s="255"/>
      <c r="R14" s="255" t="str">
        <f>IF(AND('Mapa final'!$H$16="Alta",'Mapa final'!$L$16="Menor"),CONCATENATE("R",'Mapa final'!$A$16),"")</f>
        <v/>
      </c>
      <c r="S14" s="255"/>
      <c r="T14" s="255" t="str">
        <f>IF(AND('Mapa final'!$H$22="Alta",'Mapa final'!$L$22="Menor"),CONCATENATE("R",'Mapa final'!$A$22),"")</f>
        <v/>
      </c>
      <c r="U14" s="256"/>
      <c r="V14" s="273" t="str">
        <f>IF(AND('Mapa final'!$H$10="Alta",'Mapa final'!$L$10="Moderado"),CONCATENATE("R",'Mapa final'!$A$10),"")</f>
        <v/>
      </c>
      <c r="W14" s="274"/>
      <c r="X14" s="274" t="str">
        <f>IF(AND('Mapa final'!$H$16="Alta",'Mapa final'!$L$16="Moderado"),CONCATENATE("R",'Mapa final'!$A$16),"")</f>
        <v/>
      </c>
      <c r="Y14" s="274"/>
      <c r="Z14" s="274" t="str">
        <f>IF(AND('Mapa final'!$H$22="Alta",'Mapa final'!$L$22="Moderado"),CONCATENATE("R",'Mapa final'!$A$22),"")</f>
        <v/>
      </c>
      <c r="AA14" s="275"/>
      <c r="AB14" s="273" t="str">
        <f>IF(AND('Mapa final'!$H$10="Alta",'Mapa final'!$L$10="Mayor"),CONCATENATE("R",'Mapa final'!$A$10),"")</f>
        <v/>
      </c>
      <c r="AC14" s="274"/>
      <c r="AD14" s="274" t="str">
        <f>IF(AND('Mapa final'!$H$16="Alta",'Mapa final'!$L$16="Mayor"),CONCATENATE("R",'Mapa final'!$A$16),"")</f>
        <v/>
      </c>
      <c r="AE14" s="274"/>
      <c r="AF14" s="274" t="str">
        <f>IF(AND('Mapa final'!$H$22="Alta",'Mapa final'!$L$22="Mayor"),CONCATENATE("R",'Mapa final'!$A$22),"")</f>
        <v/>
      </c>
      <c r="AG14" s="275"/>
      <c r="AH14" s="263" t="str">
        <f>IF(AND('Mapa final'!$H$10="Alta",'Mapa final'!$L$10="Catastrófico"),CONCATENATE("R",'Mapa final'!$A$10),"")</f>
        <v/>
      </c>
      <c r="AI14" s="264"/>
      <c r="AJ14" s="264" t="str">
        <f>IF(AND('Mapa final'!$H$16="Alta",'Mapa final'!$L$16="Catastrófico"),CONCATENATE("R",'Mapa final'!$A$16),"")</f>
        <v/>
      </c>
      <c r="AK14" s="264"/>
      <c r="AL14" s="264" t="str">
        <f>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IF(AND('Mapa final'!$H$28="Alta",'Mapa final'!$L$28="Leve"),CONCATENATE("R",'Mapa final'!$A$28),"")</f>
        <v/>
      </c>
      <c r="K16" s="249"/>
      <c r="L16" s="249" t="str">
        <f>IF(AND('Mapa final'!$H$34="Alta",'Mapa final'!$L$34="Leve"),CONCATENATE("R",'Mapa final'!$A$34),"")</f>
        <v/>
      </c>
      <c r="M16" s="249"/>
      <c r="N16" s="249" t="str">
        <f>IF(AND('Mapa final'!$H$40="Alta",'Mapa final'!$L$40="Leve"),CONCATENATE("R",'Mapa final'!$A$40),"")</f>
        <v/>
      </c>
      <c r="O16" s="250"/>
      <c r="P16" s="248" t="str">
        <f>IF(AND('Mapa final'!$H$28="Alta",'Mapa final'!$L$28="Menor"),CONCATENATE("R",'Mapa final'!$A$28),"")</f>
        <v/>
      </c>
      <c r="Q16" s="249"/>
      <c r="R16" s="249" t="str">
        <f>IF(AND('Mapa final'!$H$34="Alta",'Mapa final'!$L$34="Menor"),CONCATENATE("R",'Mapa final'!$A$34),"")</f>
        <v/>
      </c>
      <c r="S16" s="249"/>
      <c r="T16" s="249" t="str">
        <f>IF(AND('Mapa final'!$H$40="Alta",'Mapa final'!$L$40="Menor"),CONCATENATE("R",'Mapa final'!$A$40),"")</f>
        <v/>
      </c>
      <c r="U16" s="250"/>
      <c r="V16" s="266" t="str">
        <f>IF(AND('Mapa final'!$H$28="Alta",'Mapa final'!$L$28="Moderado"),CONCATENATE("R",'Mapa final'!$A$28),"")</f>
        <v/>
      </c>
      <c r="W16" s="267"/>
      <c r="X16" s="268" t="str">
        <f>IF(AND('Mapa final'!$H$34="Alta",'Mapa final'!$L$34="Moderado"),CONCATENATE("R",'Mapa final'!$A$34),"")</f>
        <v/>
      </c>
      <c r="Y16" s="268"/>
      <c r="Z16" s="268" t="str">
        <f>IF(AND('Mapa final'!$H$40="Alta",'Mapa final'!$L$40="Moderado"),CONCATENATE("R",'Mapa final'!$A$40),"")</f>
        <v/>
      </c>
      <c r="AA16" s="269"/>
      <c r="AB16" s="266" t="str">
        <f>IF(AND('Mapa final'!$H$28="Alta",'Mapa final'!$L$28="Mayor"),CONCATENATE("R",'Mapa final'!$A$28),"")</f>
        <v/>
      </c>
      <c r="AC16" s="267"/>
      <c r="AD16" s="268" t="str">
        <f>IF(AND('Mapa final'!$H$34="Alta",'Mapa final'!$L$34="Mayor"),CONCATENATE("R",'Mapa final'!$A$34),"")</f>
        <v/>
      </c>
      <c r="AE16" s="268"/>
      <c r="AF16" s="268" t="str">
        <f>IF(AND('Mapa final'!$H$40="Alta",'Mapa final'!$L$40="Mayor"),CONCATENATE("R",'Mapa final'!$A$40),"")</f>
        <v/>
      </c>
      <c r="AG16" s="269"/>
      <c r="AH16" s="257" t="str">
        <f>IF(AND('Mapa final'!$H$28="Alta",'Mapa final'!$L$28="Catastrófico"),CONCATENATE("R",'Mapa final'!$A$28),"")</f>
        <v/>
      </c>
      <c r="AI16" s="258"/>
      <c r="AJ16" s="258" t="str">
        <f>IF(AND('Mapa final'!$H$34="Alta",'Mapa final'!$L$34="Catastrófico"),CONCATENATE("R",'Mapa final'!$A$34),"")</f>
        <v/>
      </c>
      <c r="AK16" s="258"/>
      <c r="AL16" s="258" t="str">
        <f>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IF(AND('Mapa final'!$H$46="Alta",'Mapa final'!$L$46="Leve"),CONCATENATE("R",'Mapa final'!$A$46),"")</f>
        <v/>
      </c>
      <c r="K18" s="249"/>
      <c r="L18" s="249" t="str">
        <f>IF(AND('Mapa final'!$H$52="Alta",'Mapa final'!$L$52="Leve"),CONCATENATE("R",'Mapa final'!$A$52),"")</f>
        <v/>
      </c>
      <c r="M18" s="249"/>
      <c r="N18" s="249" t="str">
        <f>IF(AND('Mapa final'!$H$58="Alta",'Mapa final'!$L$58="Leve"),CONCATENATE("R",'Mapa final'!$A$58),"")</f>
        <v/>
      </c>
      <c r="O18" s="250"/>
      <c r="P18" s="248" t="str">
        <f>IF(AND('Mapa final'!$H$46="Alta",'Mapa final'!$L$46="Menor"),CONCATENATE("R",'Mapa final'!$A$46),"")</f>
        <v/>
      </c>
      <c r="Q18" s="249"/>
      <c r="R18" s="249" t="str">
        <f>IF(AND('Mapa final'!$H$52="Alta",'Mapa final'!$L$52="Menor"),CONCATENATE("R",'Mapa final'!$A$52),"")</f>
        <v/>
      </c>
      <c r="S18" s="249"/>
      <c r="T18" s="249" t="str">
        <f>IF(AND('Mapa final'!$H$58="Alta",'Mapa final'!$L$58="Menor"),CONCATENATE("R",'Mapa final'!$A$58),"")</f>
        <v/>
      </c>
      <c r="U18" s="250"/>
      <c r="V18" s="266" t="str">
        <f>IF(AND('Mapa final'!$H$46="Alta",'Mapa final'!$L$46="Moderado"),CONCATENATE("R",'Mapa final'!$A$46),"")</f>
        <v/>
      </c>
      <c r="W18" s="267"/>
      <c r="X18" s="268" t="str">
        <f>IF(AND('Mapa final'!$H$52="Alta",'Mapa final'!$L$52="Moderado"),CONCATENATE("R",'Mapa final'!$A$52),"")</f>
        <v/>
      </c>
      <c r="Y18" s="268"/>
      <c r="Z18" s="268" t="str">
        <f>IF(AND('Mapa final'!$H$58="Alta",'Mapa final'!$L$58="Moderado"),CONCATENATE("R",'Mapa final'!$A$58),"")</f>
        <v/>
      </c>
      <c r="AA18" s="269"/>
      <c r="AB18" s="266" t="str">
        <f>IF(AND('Mapa final'!$H$46="Alta",'Mapa final'!$L$46="Mayor"),CONCATENATE("R",'Mapa final'!$A$46),"")</f>
        <v/>
      </c>
      <c r="AC18" s="267"/>
      <c r="AD18" s="268" t="str">
        <f>IF(AND('Mapa final'!$H$52="Alta",'Mapa final'!$L$52="Mayor"),CONCATENATE("R",'Mapa final'!$A$52),"")</f>
        <v/>
      </c>
      <c r="AE18" s="268"/>
      <c r="AF18" s="268" t="str">
        <f>IF(AND('Mapa final'!$H$58="Alta",'Mapa final'!$L$58="Mayor"),CONCATENATE("R",'Mapa final'!$A$58),"")</f>
        <v/>
      </c>
      <c r="AG18" s="269"/>
      <c r="AH18" s="257" t="str">
        <f>IF(AND('Mapa final'!$H$46="Alta",'Mapa final'!$L$46="Catastrófico"),CONCATENATE("R",'Mapa final'!$A$46),"")</f>
        <v/>
      </c>
      <c r="AI18" s="258"/>
      <c r="AJ18" s="258" t="str">
        <f>IF(AND('Mapa final'!$H$52="Alta",'Mapa final'!$L$52="Catastrófico"),CONCATENATE("R",'Mapa final'!$A$52),"")</f>
        <v/>
      </c>
      <c r="AK18" s="258"/>
      <c r="AL18" s="258" t="str">
        <f>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IF(AND('Mapa final'!$H$10="Media",'Mapa final'!$L$10="Leve"),CONCATENATE("R",'Mapa final'!$A$10),"")</f>
        <v/>
      </c>
      <c r="K22" s="255"/>
      <c r="L22" s="255" t="str">
        <f>IF(AND('Mapa final'!$H$16="Media",'Mapa final'!$L$16="Leve"),CONCATENATE("R",'Mapa final'!$A$16),"")</f>
        <v/>
      </c>
      <c r="M22" s="255"/>
      <c r="N22" s="255" t="str">
        <f>IF(AND('Mapa final'!$H$22="Media",'Mapa final'!$L$22="Leve"),CONCATENATE("R",'Mapa final'!$A$22),"")</f>
        <v/>
      </c>
      <c r="O22" s="256"/>
      <c r="P22" s="254" t="str">
        <f>IF(AND('Mapa final'!$H$10="Media",'Mapa final'!$L$10="Menor"),CONCATENATE("R",'Mapa final'!$A$10),"")</f>
        <v/>
      </c>
      <c r="Q22" s="255"/>
      <c r="R22" s="255" t="str">
        <f>IF(AND('Mapa final'!$H$16="Media",'Mapa final'!$L$16="Menor"),CONCATENATE("R",'Mapa final'!$A$16),"")</f>
        <v/>
      </c>
      <c r="S22" s="255"/>
      <c r="T22" s="255" t="str">
        <f>IF(AND('Mapa final'!$H$22="Media",'Mapa final'!$L$22="Menor"),CONCATENATE("R",'Mapa final'!$A$22),"")</f>
        <v/>
      </c>
      <c r="U22" s="256"/>
      <c r="V22" s="254" t="str">
        <f>IF(AND('Mapa final'!$H$10="Media",'Mapa final'!$L$10="Moderado"),CONCATENATE("R",'Mapa final'!$A$10),"")</f>
        <v/>
      </c>
      <c r="W22" s="255"/>
      <c r="X22" s="255" t="str">
        <f>IF(AND('Mapa final'!$H$16="Media",'Mapa final'!$L$16="Moderado"),CONCATENATE("R",'Mapa final'!$A$16),"")</f>
        <v/>
      </c>
      <c r="Y22" s="255"/>
      <c r="Z22" s="255" t="str">
        <f>IF(AND('Mapa final'!$H$22="Media",'Mapa final'!$L$22="Moderado"),CONCATENATE("R",'Mapa final'!$A$22),"")</f>
        <v/>
      </c>
      <c r="AA22" s="256"/>
      <c r="AB22" s="273" t="str">
        <f>IF(AND('Mapa final'!$H$10="Media",'Mapa final'!$L$10="Mayor"),CONCATENATE("R",'Mapa final'!$A$10),"")</f>
        <v/>
      </c>
      <c r="AC22" s="274"/>
      <c r="AD22" s="274" t="str">
        <f>IF(AND('Mapa final'!$H$16="Media",'Mapa final'!$L$16="Mayor"),CONCATENATE("R",'Mapa final'!$A$16),"")</f>
        <v/>
      </c>
      <c r="AE22" s="274"/>
      <c r="AF22" s="274" t="str">
        <f>IF(AND('Mapa final'!$H$22="Media",'Mapa final'!$L$22="Mayor"),CONCATENATE("R",'Mapa final'!$A$22),"")</f>
        <v/>
      </c>
      <c r="AG22" s="275"/>
      <c r="AH22" s="263" t="str">
        <f>IF(AND('Mapa final'!$H$10="Media",'Mapa final'!$L$10="Catastrófico"),CONCATENATE("R",'Mapa final'!$A$10),"")</f>
        <v/>
      </c>
      <c r="AI22" s="264"/>
      <c r="AJ22" s="264" t="str">
        <f>IF(AND('Mapa final'!$H$16="Media",'Mapa final'!$L$16="Catastrófico"),CONCATENATE("R",'Mapa final'!$A$16),"")</f>
        <v/>
      </c>
      <c r="AK22" s="264"/>
      <c r="AL22" s="264" t="str">
        <f>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IF(AND('Mapa final'!$H$28="Media",'Mapa final'!$L$28="Leve"),CONCATENATE("R",'Mapa final'!$A$28),"")</f>
        <v/>
      </c>
      <c r="K24" s="249"/>
      <c r="L24" s="249" t="str">
        <f>IF(AND('Mapa final'!$H$34="Media",'Mapa final'!$L$34="Leve"),CONCATENATE("R",'Mapa final'!$A$34),"")</f>
        <v/>
      </c>
      <c r="M24" s="249"/>
      <c r="N24" s="249" t="str">
        <f>IF(AND('Mapa final'!$H$40="Media",'Mapa final'!$L$40="Leve"),CONCATENATE("R",'Mapa final'!$A$40),"")</f>
        <v/>
      </c>
      <c r="O24" s="250"/>
      <c r="P24" s="248" t="str">
        <f>IF(AND('Mapa final'!$H$28="Media",'Mapa final'!$L$28="Menor"),CONCATENATE("R",'Mapa final'!$A$28),"")</f>
        <v/>
      </c>
      <c r="Q24" s="249"/>
      <c r="R24" s="249" t="str">
        <f>IF(AND('Mapa final'!$H$34="Media",'Mapa final'!$L$34="Menor"),CONCATENATE("R",'Mapa final'!$A$34),"")</f>
        <v/>
      </c>
      <c r="S24" s="249"/>
      <c r="T24" s="249" t="str">
        <f>IF(AND('Mapa final'!$H$40="Media",'Mapa final'!$L$40="Menor"),CONCATENATE("R",'Mapa final'!$A$40),"")</f>
        <v/>
      </c>
      <c r="U24" s="250"/>
      <c r="V24" s="248" t="str">
        <f>IF(AND('Mapa final'!$H$28="Media",'Mapa final'!$L$28="Moderado"),CONCATENATE("R",'Mapa final'!$A$28),"")</f>
        <v/>
      </c>
      <c r="W24" s="249"/>
      <c r="X24" s="249" t="str">
        <f>IF(AND('Mapa final'!$H$34="Media",'Mapa final'!$L$34="Moderado"),CONCATENATE("R",'Mapa final'!$A$34),"")</f>
        <v/>
      </c>
      <c r="Y24" s="249"/>
      <c r="Z24" s="249" t="str">
        <f>IF(AND('Mapa final'!$H$40="Media",'Mapa final'!$L$40="Moderado"),CONCATENATE("R",'Mapa final'!$A$40),"")</f>
        <v/>
      </c>
      <c r="AA24" s="250"/>
      <c r="AB24" s="266" t="str">
        <f>IF(AND('Mapa final'!$H$28="Media",'Mapa final'!$L$28="Mayor"),CONCATENATE("R",'Mapa final'!$A$28),"")</f>
        <v/>
      </c>
      <c r="AC24" s="267"/>
      <c r="AD24" s="268" t="str">
        <f>IF(AND('Mapa final'!$H$34="Media",'Mapa final'!$L$34="Mayor"),CONCATENATE("R",'Mapa final'!$A$34),"")</f>
        <v/>
      </c>
      <c r="AE24" s="268"/>
      <c r="AF24" s="268" t="str">
        <f>IF(AND('Mapa final'!$H$40="Media",'Mapa final'!$L$40="Mayor"),CONCATENATE("R",'Mapa final'!$A$40),"")</f>
        <v/>
      </c>
      <c r="AG24" s="269"/>
      <c r="AH24" s="257" t="str">
        <f>IF(AND('Mapa final'!$H$28="Media",'Mapa final'!$L$28="Catastrófico"),CONCATENATE("R",'Mapa final'!$A$28),"")</f>
        <v/>
      </c>
      <c r="AI24" s="258"/>
      <c r="AJ24" s="258" t="str">
        <f>IF(AND('Mapa final'!$H$34="Media",'Mapa final'!$L$34="Catastrófico"),CONCATENATE("R",'Mapa final'!$A$34),"")</f>
        <v/>
      </c>
      <c r="AK24" s="258"/>
      <c r="AL24" s="258" t="str">
        <f>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IF(AND('Mapa final'!$H$46="Media",'Mapa final'!$L$46="Leve"),CONCATENATE("R",'Mapa final'!$A$46),"")</f>
        <v/>
      </c>
      <c r="K26" s="249"/>
      <c r="L26" s="249" t="str">
        <f>IF(AND('Mapa final'!$H$52="Media",'Mapa final'!$L$52="Leve"),CONCATENATE("R",'Mapa final'!$A$52),"")</f>
        <v/>
      </c>
      <c r="M26" s="249"/>
      <c r="N26" s="249" t="str">
        <f>IF(AND('Mapa final'!$H$58="Media",'Mapa final'!$L$58="Leve"),CONCATENATE("R",'Mapa final'!$A$58),"")</f>
        <v/>
      </c>
      <c r="O26" s="250"/>
      <c r="P26" s="248" t="str">
        <f>IF(AND('Mapa final'!$H$46="Media",'Mapa final'!$L$46="Menor"),CONCATENATE("R",'Mapa final'!$A$46),"")</f>
        <v/>
      </c>
      <c r="Q26" s="249"/>
      <c r="R26" s="249" t="str">
        <f>IF(AND('Mapa final'!$H$52="Media",'Mapa final'!$L$52="Menor"),CONCATENATE("R",'Mapa final'!$A$52),"")</f>
        <v/>
      </c>
      <c r="S26" s="249"/>
      <c r="T26" s="249" t="str">
        <f>IF(AND('Mapa final'!$H$58="Media",'Mapa final'!$L$58="Menor"),CONCATENATE("R",'Mapa final'!$A$58),"")</f>
        <v/>
      </c>
      <c r="U26" s="250"/>
      <c r="V26" s="248" t="str">
        <f>IF(AND('Mapa final'!$H$46="Media",'Mapa final'!$L$46="Moderado"),CONCATENATE("R",'Mapa final'!$A$46),"")</f>
        <v/>
      </c>
      <c r="W26" s="249"/>
      <c r="X26" s="249" t="str">
        <f>IF(AND('Mapa final'!$H$52="Media",'Mapa final'!$L$52="Moderado"),CONCATENATE("R",'Mapa final'!$A$52),"")</f>
        <v/>
      </c>
      <c r="Y26" s="249"/>
      <c r="Z26" s="249" t="str">
        <f>IF(AND('Mapa final'!$H$58="Media",'Mapa final'!$L$58="Moderado"),CONCATENATE("R",'Mapa final'!$A$58),"")</f>
        <v/>
      </c>
      <c r="AA26" s="250"/>
      <c r="AB26" s="266" t="str">
        <f>IF(AND('Mapa final'!$H$46="Media",'Mapa final'!$L$46="Mayor"),CONCATENATE("R",'Mapa final'!$A$46),"")</f>
        <v/>
      </c>
      <c r="AC26" s="267"/>
      <c r="AD26" s="268" t="str">
        <f>IF(AND('Mapa final'!$H$52="Media",'Mapa final'!$L$52="Mayor"),CONCATENATE("R",'Mapa final'!$A$52),"")</f>
        <v/>
      </c>
      <c r="AE26" s="268"/>
      <c r="AF26" s="268" t="str">
        <f>IF(AND('Mapa final'!$H$58="Media",'Mapa final'!$L$58="Mayor"),CONCATENATE("R",'Mapa final'!$A$58),"")</f>
        <v/>
      </c>
      <c r="AG26" s="269"/>
      <c r="AH26" s="257" t="str">
        <f>IF(AND('Mapa final'!$H$46="Media",'Mapa final'!$L$46="Catastrófico"),CONCATENATE("R",'Mapa final'!$A$46),"")</f>
        <v/>
      </c>
      <c r="AI26" s="258"/>
      <c r="AJ26" s="258" t="str">
        <f>IF(AND('Mapa final'!$H$52="Media",'Mapa final'!$L$52="Catastrófico"),CONCATENATE("R",'Mapa final'!$A$52),"")</f>
        <v/>
      </c>
      <c r="AK26" s="258"/>
      <c r="AL26" s="258" t="str">
        <f>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IF(AND('Mapa final'!$H$10="Baja",'Mapa final'!$L$10="Leve"),CONCATENATE("R",'Mapa final'!$A$10),"")</f>
        <v/>
      </c>
      <c r="K30" s="246"/>
      <c r="L30" s="246" t="str">
        <f>IF(AND('Mapa final'!$H$16="Baja",'Mapa final'!$L$16="Leve"),CONCATENATE("R",'Mapa final'!$A$16),"")</f>
        <v/>
      </c>
      <c r="M30" s="246"/>
      <c r="N30" s="246" t="str">
        <f>IF(AND('Mapa final'!$H$22="Baja",'Mapa final'!$L$22="Leve"),CONCATENATE("R",'Mapa final'!$A$22),"")</f>
        <v/>
      </c>
      <c r="O30" s="247"/>
      <c r="P30" s="255" t="str">
        <f>IF(AND('Mapa final'!$H$10="Baja",'Mapa final'!$L$10="Menor"),CONCATENATE("R",'Mapa final'!$A$10),"")</f>
        <v/>
      </c>
      <c r="Q30" s="255"/>
      <c r="R30" s="255" t="str">
        <f>IF(AND('Mapa final'!$H$16="Baja",'Mapa final'!$L$16="Menor"),CONCATENATE("R",'Mapa final'!$A$16),"")</f>
        <v/>
      </c>
      <c r="S30" s="255"/>
      <c r="T30" s="255" t="str">
        <f>IF(AND('Mapa final'!$H$22="Baja",'Mapa final'!$L$22="Menor"),CONCATENATE("R",'Mapa final'!$A$22),"")</f>
        <v/>
      </c>
      <c r="U30" s="256"/>
      <c r="V30" s="254" t="str">
        <f>IF(AND('Mapa final'!$H$10="Baja",'Mapa final'!$L$10="Moderado"),CONCATENATE("R",'Mapa final'!$A$10),"")</f>
        <v>R1</v>
      </c>
      <c r="W30" s="255"/>
      <c r="X30" s="255" t="str">
        <f>IF(AND('Mapa final'!$H$16="Baja",'Mapa final'!$L$16="Moderado"),CONCATENATE("R",'Mapa final'!$A$16),"")</f>
        <v/>
      </c>
      <c r="Y30" s="255"/>
      <c r="Z30" s="255" t="str">
        <f>IF(AND('Mapa final'!$H$22="Baja",'Mapa final'!$L$22="Moderado"),CONCATENATE("R",'Mapa final'!$A$22),"")</f>
        <v/>
      </c>
      <c r="AA30" s="256"/>
      <c r="AB30" s="273" t="str">
        <f>IF(AND('Mapa final'!$H$10="Baja",'Mapa final'!$L$10="Mayor"),CONCATENATE("R",'Mapa final'!$A$10),"")</f>
        <v/>
      </c>
      <c r="AC30" s="274"/>
      <c r="AD30" s="274" t="str">
        <f>IF(AND('Mapa final'!$H$16="Baja",'Mapa final'!$L$16="Mayor"),CONCATENATE("R",'Mapa final'!$A$16),"")</f>
        <v/>
      </c>
      <c r="AE30" s="274"/>
      <c r="AF30" s="274" t="str">
        <f>IF(AND('Mapa final'!$H$22="Baja",'Mapa final'!$L$22="Mayor"),CONCATENATE("R",'Mapa final'!$A$22),"")</f>
        <v/>
      </c>
      <c r="AG30" s="275"/>
      <c r="AH30" s="263" t="str">
        <f>IF(AND('Mapa final'!$H$10="Baja",'Mapa final'!$L$10="Catastrófico"),CONCATENATE("R",'Mapa final'!$A$10),"")</f>
        <v/>
      </c>
      <c r="AI30" s="264"/>
      <c r="AJ30" s="264" t="str">
        <f>IF(AND('Mapa final'!$H$16="Baja",'Mapa final'!$L$16="Catastrófico"),CONCATENATE("R",'Mapa final'!$A$16),"")</f>
        <v/>
      </c>
      <c r="AK30" s="264"/>
      <c r="AL30" s="264" t="str">
        <f>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IF(AND('Mapa final'!$H$28="Baja",'Mapa final'!$L$28="Leve"),CONCATENATE("R",'Mapa final'!$A$28),"")</f>
        <v/>
      </c>
      <c r="K32" s="240"/>
      <c r="L32" s="240" t="str">
        <f>IF(AND('Mapa final'!$H$34="Baja",'Mapa final'!$L$34="Leve"),CONCATENATE("R",'Mapa final'!$A$34),"")</f>
        <v/>
      </c>
      <c r="M32" s="240"/>
      <c r="N32" s="240" t="str">
        <f>IF(AND('Mapa final'!$H$40="Baja",'Mapa final'!$L$40="Leve"),CONCATENATE("R",'Mapa final'!$A$40),"")</f>
        <v/>
      </c>
      <c r="O32" s="241"/>
      <c r="P32" s="249" t="str">
        <f>IF(AND('Mapa final'!$H$28="Baja",'Mapa final'!$L$28="Menor"),CONCATENATE("R",'Mapa final'!$A$28),"")</f>
        <v/>
      </c>
      <c r="Q32" s="249"/>
      <c r="R32" s="249" t="str">
        <f>IF(AND('Mapa final'!$H$34="Baja",'Mapa final'!$L$34="Menor"),CONCATENATE("R",'Mapa final'!$A$34),"")</f>
        <v/>
      </c>
      <c r="S32" s="249"/>
      <c r="T32" s="249" t="str">
        <f>IF(AND('Mapa final'!$H$40="Baja",'Mapa final'!$L$40="Menor"),CONCATENATE("R",'Mapa final'!$A$40),"")</f>
        <v/>
      </c>
      <c r="U32" s="250"/>
      <c r="V32" s="248" t="str">
        <f>IF(AND('Mapa final'!$H$28="Baja",'Mapa final'!$L$28="Moderado"),CONCATENATE("R",'Mapa final'!$A$28),"")</f>
        <v/>
      </c>
      <c r="W32" s="249"/>
      <c r="X32" s="249" t="str">
        <f>IF(AND('Mapa final'!$H$34="Baja",'Mapa final'!$L$34="Moderado"),CONCATENATE("R",'Mapa final'!$A$34),"")</f>
        <v/>
      </c>
      <c r="Y32" s="249"/>
      <c r="Z32" s="249" t="str">
        <f>IF(AND('Mapa final'!$H$40="Baja",'Mapa final'!$L$40="Moderado"),CONCATENATE("R",'Mapa final'!$A$40),"")</f>
        <v/>
      </c>
      <c r="AA32" s="250"/>
      <c r="AB32" s="266" t="str">
        <f>IF(AND('Mapa final'!$H$28="Baja",'Mapa final'!$L$28="Mayor"),CONCATENATE("R",'Mapa final'!$A$28),"")</f>
        <v/>
      </c>
      <c r="AC32" s="267"/>
      <c r="AD32" s="268" t="str">
        <f>IF(AND('Mapa final'!$H$34="Baja",'Mapa final'!$L$34="Mayor"),CONCATENATE("R",'Mapa final'!$A$34),"")</f>
        <v/>
      </c>
      <c r="AE32" s="268"/>
      <c r="AF32" s="268" t="str">
        <f>IF(AND('Mapa final'!$H$40="Baja",'Mapa final'!$L$40="Mayor"),CONCATENATE("R",'Mapa final'!$A$40),"")</f>
        <v/>
      </c>
      <c r="AG32" s="269"/>
      <c r="AH32" s="257" t="str">
        <f>IF(AND('Mapa final'!$H$28="Baja",'Mapa final'!$L$28="Catastrófico"),CONCATENATE("R",'Mapa final'!$A$28),"")</f>
        <v/>
      </c>
      <c r="AI32" s="258"/>
      <c r="AJ32" s="258" t="str">
        <f>IF(AND('Mapa final'!$H$34="Baja",'Mapa final'!$L$34="Catastrófico"),CONCATENATE("R",'Mapa final'!$A$34),"")</f>
        <v/>
      </c>
      <c r="AK32" s="258"/>
      <c r="AL32" s="258" t="str">
        <f>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IF(AND('Mapa final'!$H$46="Baja",'Mapa final'!$L$46="Leve"),CONCATENATE("R",'Mapa final'!$A$46),"")</f>
        <v/>
      </c>
      <c r="K34" s="240"/>
      <c r="L34" s="240" t="str">
        <f>IF(AND('Mapa final'!$H$52="Baja",'Mapa final'!$L$52="Leve"),CONCATENATE("R",'Mapa final'!$A$52),"")</f>
        <v/>
      </c>
      <c r="M34" s="240"/>
      <c r="N34" s="240" t="str">
        <f>IF(AND('Mapa final'!$H$58="Baja",'Mapa final'!$L$58="Leve"),CONCATENATE("R",'Mapa final'!$A$58),"")</f>
        <v/>
      </c>
      <c r="O34" s="241"/>
      <c r="P34" s="249" t="str">
        <f>IF(AND('Mapa final'!$H$46="Baja",'Mapa final'!$L$46="Menor"),CONCATENATE("R",'Mapa final'!$A$46),"")</f>
        <v/>
      </c>
      <c r="Q34" s="249"/>
      <c r="R34" s="249" t="str">
        <f>IF(AND('Mapa final'!$H$52="Baja",'Mapa final'!$L$52="Menor"),CONCATENATE("R",'Mapa final'!$A$52),"")</f>
        <v/>
      </c>
      <c r="S34" s="249"/>
      <c r="T34" s="249" t="str">
        <f>IF(AND('Mapa final'!$H$58="Baja",'Mapa final'!$L$58="Menor"),CONCATENATE("R",'Mapa final'!$A$58),"")</f>
        <v/>
      </c>
      <c r="U34" s="250"/>
      <c r="V34" s="248" t="str">
        <f>IF(AND('Mapa final'!$H$46="Baja",'Mapa final'!$L$46="Moderado"),CONCATENATE("R",'Mapa final'!$A$46),"")</f>
        <v/>
      </c>
      <c r="W34" s="249"/>
      <c r="X34" s="249" t="str">
        <f>IF(AND('Mapa final'!$H$52="Baja",'Mapa final'!$L$52="Moderado"),CONCATENATE("R",'Mapa final'!$A$52),"")</f>
        <v/>
      </c>
      <c r="Y34" s="249"/>
      <c r="Z34" s="249" t="str">
        <f>IF(AND('Mapa final'!$H$58="Baja",'Mapa final'!$L$58="Moderado"),CONCATENATE("R",'Mapa final'!$A$58),"")</f>
        <v/>
      </c>
      <c r="AA34" s="250"/>
      <c r="AB34" s="266" t="str">
        <f>IF(AND('Mapa final'!$H$46="Baja",'Mapa final'!$L$46="Mayor"),CONCATENATE("R",'Mapa final'!$A$46),"")</f>
        <v/>
      </c>
      <c r="AC34" s="267"/>
      <c r="AD34" s="268" t="str">
        <f>IF(AND('Mapa final'!$H$52="Baja",'Mapa final'!$L$52="Mayor"),CONCATENATE("R",'Mapa final'!$A$52),"")</f>
        <v/>
      </c>
      <c r="AE34" s="268"/>
      <c r="AF34" s="268" t="str">
        <f>IF(AND('Mapa final'!$H$58="Baja",'Mapa final'!$L$58="Mayor"),CONCATENATE("R",'Mapa final'!$A$58),"")</f>
        <v/>
      </c>
      <c r="AG34" s="269"/>
      <c r="AH34" s="257" t="str">
        <f>IF(AND('Mapa final'!$H$46="Baja",'Mapa final'!$L$46="Catastrófico"),CONCATENATE("R",'Mapa final'!$A$46),"")</f>
        <v/>
      </c>
      <c r="AI34" s="258"/>
      <c r="AJ34" s="258" t="str">
        <f>IF(AND('Mapa final'!$H$52="Baja",'Mapa final'!$L$52="Catastrófico"),CONCATENATE("R",'Mapa final'!$A$52),"")</f>
        <v/>
      </c>
      <c r="AK34" s="258"/>
      <c r="AL34" s="258" t="str">
        <f>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IF(AND('Mapa final'!$H$10="Muy Baja",'Mapa final'!$L$10="Leve"),CONCATENATE("R",'Mapa final'!$A$10),"")</f>
        <v/>
      </c>
      <c r="K38" s="246"/>
      <c r="L38" s="246" t="str">
        <f>IF(AND('Mapa final'!$H$16="Muy Baja",'Mapa final'!$L$16="Leve"),CONCATENATE("R",'Mapa final'!$A$16),"")</f>
        <v/>
      </c>
      <c r="M38" s="246"/>
      <c r="N38" s="246" t="str">
        <f>IF(AND('Mapa final'!$H$22="Muy Baja",'Mapa final'!$L$22="Leve"),CONCATENATE("R",'Mapa final'!$A$22),"")</f>
        <v/>
      </c>
      <c r="O38" s="247"/>
      <c r="P38" s="245" t="str">
        <f>IF(AND('Mapa final'!$H$10="Muy Baja",'Mapa final'!$L$10="Menor"),CONCATENATE("R",'Mapa final'!$A$10),"")</f>
        <v/>
      </c>
      <c r="Q38" s="246"/>
      <c r="R38" s="246" t="str">
        <f>IF(AND('Mapa final'!$H$16="Muy Baja",'Mapa final'!$L$16="Menor"),CONCATENATE("R",'Mapa final'!$A$16),"")</f>
        <v/>
      </c>
      <c r="S38" s="246"/>
      <c r="T38" s="246" t="str">
        <f>IF(AND('Mapa final'!$H$22="Muy Baja",'Mapa final'!$L$22="Menor"),CONCATENATE("R",'Mapa final'!$A$22),"")</f>
        <v/>
      </c>
      <c r="U38" s="247"/>
      <c r="V38" s="254" t="str">
        <f>IF(AND('Mapa final'!$H$10="Muy Baja",'Mapa final'!$L$10="Moderado"),CONCATENATE("R",'Mapa final'!$A$10),"")</f>
        <v/>
      </c>
      <c r="W38" s="255"/>
      <c r="X38" s="255" t="str">
        <f>IF(AND('Mapa final'!$H$16="Muy Baja",'Mapa final'!$L$16="Moderado"),CONCATENATE("R",'Mapa final'!$A$16),"")</f>
        <v/>
      </c>
      <c r="Y38" s="255"/>
      <c r="Z38" s="255" t="str">
        <f>IF(AND('Mapa final'!$H$22="Muy Baja",'Mapa final'!$L$22="Moderado"),CONCATENATE("R",'Mapa final'!$A$22),"")</f>
        <v/>
      </c>
      <c r="AA38" s="256"/>
      <c r="AB38" s="273" t="str">
        <f>IF(AND('Mapa final'!$H$10="Muy Baja",'Mapa final'!$L$10="Mayor"),CONCATENATE("R",'Mapa final'!$A$10),"")</f>
        <v/>
      </c>
      <c r="AC38" s="274"/>
      <c r="AD38" s="274" t="str">
        <f>IF(AND('Mapa final'!$H$16="Muy Baja",'Mapa final'!$L$16="Mayor"),CONCATENATE("R",'Mapa final'!$A$16),"")</f>
        <v/>
      </c>
      <c r="AE38" s="274"/>
      <c r="AF38" s="274" t="str">
        <f>IF(AND('Mapa final'!$H$22="Muy Baja",'Mapa final'!$L$22="Mayor"),CONCATENATE("R",'Mapa final'!$A$22),"")</f>
        <v/>
      </c>
      <c r="AG38" s="275"/>
      <c r="AH38" s="263" t="str">
        <f>IF(AND('Mapa final'!$H$10="Muy Baja",'Mapa final'!$L$10="Catastrófico"),CONCATENATE("R",'Mapa final'!$A$10),"")</f>
        <v/>
      </c>
      <c r="AI38" s="264"/>
      <c r="AJ38" s="264" t="str">
        <f>IF(AND('Mapa final'!$H$16="Muy Baja",'Mapa final'!$L$16="Catastrófico"),CONCATENATE("R",'Mapa final'!$A$16),"")</f>
        <v/>
      </c>
      <c r="AK38" s="264"/>
      <c r="AL38" s="264" t="str">
        <f>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IF(AND('Mapa final'!$H$28="Muy Baja",'Mapa final'!$L$28="Leve"),CONCATENATE("R",'Mapa final'!$A$28),"")</f>
        <v/>
      </c>
      <c r="K40" s="240"/>
      <c r="L40" s="240" t="str">
        <f>IF(AND('Mapa final'!$H$34="Muy Baja",'Mapa final'!$L$34="Leve"),CONCATENATE("R",'Mapa final'!$A$34),"")</f>
        <v/>
      </c>
      <c r="M40" s="240"/>
      <c r="N40" s="240" t="str">
        <f>IF(AND('Mapa final'!$H$40="Muy Baja",'Mapa final'!$L$40="Leve"),CONCATENATE("R",'Mapa final'!$A$40),"")</f>
        <v/>
      </c>
      <c r="O40" s="241"/>
      <c r="P40" s="239" t="str">
        <f>IF(AND('Mapa final'!$H$28="Muy Baja",'Mapa final'!$L$28="Menor"),CONCATENATE("R",'Mapa final'!$A$28),"")</f>
        <v/>
      </c>
      <c r="Q40" s="240"/>
      <c r="R40" s="240" t="str">
        <f>IF(AND('Mapa final'!$H$34="Muy Baja",'Mapa final'!$L$34="Menor"),CONCATENATE("R",'Mapa final'!$A$34),"")</f>
        <v/>
      </c>
      <c r="S40" s="240"/>
      <c r="T40" s="240" t="str">
        <f>IF(AND('Mapa final'!$H$40="Muy Baja",'Mapa final'!$L$40="Menor"),CONCATENATE("R",'Mapa final'!$A$40),"")</f>
        <v/>
      </c>
      <c r="U40" s="241"/>
      <c r="V40" s="248" t="str">
        <f>IF(AND('Mapa final'!$H$28="Muy Baja",'Mapa final'!$L$28="Moderado"),CONCATENATE("R",'Mapa final'!$A$28),"")</f>
        <v/>
      </c>
      <c r="W40" s="249"/>
      <c r="X40" s="249" t="str">
        <f>IF(AND('Mapa final'!$H$34="Muy Baja",'Mapa final'!$L$34="Moderado"),CONCATENATE("R",'Mapa final'!$A$34),"")</f>
        <v/>
      </c>
      <c r="Y40" s="249"/>
      <c r="Z40" s="249" t="str">
        <f>IF(AND('Mapa final'!$H$40="Muy Baja",'Mapa final'!$L$40="Moderado"),CONCATENATE("R",'Mapa final'!$A$40),"")</f>
        <v/>
      </c>
      <c r="AA40" s="250"/>
      <c r="AB40" s="266" t="str">
        <f>IF(AND('Mapa final'!$H$28="Muy Baja",'Mapa final'!$L$28="Mayor"),CONCATENATE("R",'Mapa final'!$A$28),"")</f>
        <v/>
      </c>
      <c r="AC40" s="267"/>
      <c r="AD40" s="268" t="str">
        <f>IF(AND('Mapa final'!$H$34="Muy Baja",'Mapa final'!$L$34="Mayor"),CONCATENATE("R",'Mapa final'!$A$34),"")</f>
        <v/>
      </c>
      <c r="AE40" s="268"/>
      <c r="AF40" s="268" t="str">
        <f>IF(AND('Mapa final'!$H$40="Muy Baja",'Mapa final'!$L$40="Mayor"),CONCATENATE("R",'Mapa final'!$A$40),"")</f>
        <v/>
      </c>
      <c r="AG40" s="269"/>
      <c r="AH40" s="257" t="str">
        <f>IF(AND('Mapa final'!$H$28="Muy Baja",'Mapa final'!$L$28="Catastrófico"),CONCATENATE("R",'Mapa final'!$A$28),"")</f>
        <v/>
      </c>
      <c r="AI40" s="258"/>
      <c r="AJ40" s="258" t="str">
        <f>IF(AND('Mapa final'!$H$34="Muy Baja",'Mapa final'!$L$34="Catastrófico"),CONCATENATE("R",'Mapa final'!$A$34),"")</f>
        <v/>
      </c>
      <c r="AK40" s="258"/>
      <c r="AL40" s="258" t="str">
        <f>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IF(AND('Mapa final'!$H$46="Muy Baja",'Mapa final'!$L$46="Leve"),CONCATENATE("R",'Mapa final'!$A$46),"")</f>
        <v/>
      </c>
      <c r="K42" s="240"/>
      <c r="L42" s="240" t="str">
        <f>IF(AND('Mapa final'!$H$52="Muy Baja",'Mapa final'!$L$52="Leve"),CONCATENATE("R",'Mapa final'!$A$52),"")</f>
        <v/>
      </c>
      <c r="M42" s="240"/>
      <c r="N42" s="240" t="str">
        <f>IF(AND('Mapa final'!$H$58="Muy Baja",'Mapa final'!$L$58="Leve"),CONCATENATE("R",'Mapa final'!$A$58),"")</f>
        <v/>
      </c>
      <c r="O42" s="241"/>
      <c r="P42" s="239" t="str">
        <f>IF(AND('Mapa final'!$H$46="Muy Baja",'Mapa final'!$L$46="Menor"),CONCATENATE("R",'Mapa final'!$A$46),"")</f>
        <v/>
      </c>
      <c r="Q42" s="240"/>
      <c r="R42" s="240" t="str">
        <f>IF(AND('Mapa final'!$H$52="Muy Baja",'Mapa final'!$L$52="Menor"),CONCATENATE("R",'Mapa final'!$A$52),"")</f>
        <v/>
      </c>
      <c r="S42" s="240"/>
      <c r="T42" s="240" t="str">
        <f>IF(AND('Mapa final'!$H$58="Muy Baja",'Mapa final'!$L$58="Menor"),CONCATENATE("R",'Mapa final'!$A$58),"")</f>
        <v/>
      </c>
      <c r="U42" s="241"/>
      <c r="V42" s="248" t="str">
        <f>IF(AND('Mapa final'!$H$46="Muy Baja",'Mapa final'!$L$46="Moderado"),CONCATENATE("R",'Mapa final'!$A$46),"")</f>
        <v/>
      </c>
      <c r="W42" s="249"/>
      <c r="X42" s="249" t="str">
        <f>IF(AND('Mapa final'!$H$52="Muy Baja",'Mapa final'!$L$52="Moderado"),CONCATENATE("R",'Mapa final'!$A$52),"")</f>
        <v/>
      </c>
      <c r="Y42" s="249"/>
      <c r="Z42" s="249" t="str">
        <f>IF(AND('Mapa final'!$H$58="Muy Baja",'Mapa final'!$L$58="Moderado"),CONCATENATE("R",'Mapa final'!$A$58),"")</f>
        <v/>
      </c>
      <c r="AA42" s="250"/>
      <c r="AB42" s="266" t="str">
        <f>IF(AND('Mapa final'!$H$46="Muy Baja",'Mapa final'!$L$46="Mayor"),CONCATENATE("R",'Mapa final'!$A$46),"")</f>
        <v/>
      </c>
      <c r="AC42" s="267"/>
      <c r="AD42" s="268" t="str">
        <f>IF(AND('Mapa final'!$H$52="Muy Baja",'Mapa final'!$L$52="Mayor"),CONCATENATE("R",'Mapa final'!$A$52),"")</f>
        <v/>
      </c>
      <c r="AE42" s="268"/>
      <c r="AF42" s="268" t="str">
        <f>IF(AND('Mapa final'!$H$58="Muy Baja",'Mapa final'!$L$58="Mayor"),CONCATENATE("R",'Mapa final'!$A$58),"")</f>
        <v/>
      </c>
      <c r="AG42" s="269"/>
      <c r="AH42" s="257" t="str">
        <f>IF(AND('Mapa final'!$H$46="Muy Baja",'Mapa final'!$L$46="Catastrófico"),CONCATENATE("R",'Mapa final'!$A$46),"")</f>
        <v/>
      </c>
      <c r="AI42" s="258"/>
      <c r="AJ42" s="258" t="str">
        <f>IF(AND('Mapa final'!$H$52="Muy Baja",'Mapa final'!$L$52="Catastrófico"),CONCATENATE("R",'Mapa final'!$A$52),"")</f>
        <v/>
      </c>
      <c r="AK42" s="258"/>
      <c r="AL42" s="258" t="str">
        <f>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IF(AND('Mapa final'!$Y$10="Baja",'Mapa final'!$AA$10="Moderado"),CONCATENATE("R1C",'Mapa final'!$O$10),"")</f>
        <v>R1C1</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IF(AND('Mapa final'!$Y$10="Muy Baja",'Mapa final'!$AA$10="Moderado"),CONCATENATE("R1C",'Mapa final'!$O$10),"")</f>
        <v/>
      </c>
      <c r="W46" s="83" t="str">
        <f>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IF(NOT(ISERROR(MATCH(G210,_xlfn.ANCHORARRAY(B221),0))),F223&amp;"Por favor no seleccionar los criterios de impacto",G210)</f>
        <v>❌Por favor no seleccionar los criterios de impacto</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str" cm="1">
        <f t="array" ref="B221:B223">_xlfn.UNIQUE(Tabla1[[#All],[Criterios]])</f>
        <v>Criterios</v>
      </c>
      <c r="C221" s="32"/>
      <c r="E221" t="s">
        <v>118</v>
      </c>
      <c r="F221" t="str">
        <f t="shared" si="0"/>
        <v xml:space="preserve">     El riesgo afecta la imagen de la entidad a nivel nacional, con efecto publicitarios sostenible a nivel país</v>
      </c>
    </row>
    <row r="222" spans="1:8" x14ac:dyDescent="0.25">
      <c r="A222" s="84"/>
      <c r="B222" s="32" t="str">
        <v>Afectación Económica o presupuestal</v>
      </c>
      <c r="C222" s="32"/>
    </row>
    <row r="223" spans="1:8" x14ac:dyDescent="0.25">
      <c r="B223" s="32" t="str">
        <v>Pérdida Reputacional</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JEFE DE CONTROL INTERNO</cp:lastModifiedBy>
  <cp:lastPrinted>2022-11-07T17:46:21Z</cp:lastPrinted>
  <dcterms:created xsi:type="dcterms:W3CDTF">2020-03-24T23:12:47Z</dcterms:created>
  <dcterms:modified xsi:type="dcterms:W3CDTF">2025-04-07T14:53:54Z</dcterms:modified>
</cp:coreProperties>
</file>