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E4FF0760-483C-4233-89D7-1EE37BC57134}"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7"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33" i="1"/>
  <c r="K60" i="1"/>
  <c r="K56" i="1"/>
  <c r="K42" i="1"/>
  <c r="K24" i="1"/>
  <c r="K44" i="1"/>
  <c r="K54" i="1"/>
  <c r="K65" i="1"/>
  <c r="K43" i="1"/>
  <c r="K48" i="1"/>
  <c r="K41" i="1"/>
  <c r="K62" i="1"/>
  <c r="K31" i="1"/>
  <c r="K49" i="1"/>
  <c r="K18" i="1"/>
  <c r="K35" i="1"/>
  <c r="K36" i="1"/>
  <c r="K30" i="1"/>
  <c r="K63" i="1"/>
  <c r="K26" i="1"/>
  <c r="K25" i="1"/>
  <c r="K59" i="1"/>
  <c r="K67" i="1"/>
  <c r="K53" i="1"/>
  <c r="K38" i="1"/>
  <c r="K27" i="1"/>
  <c r="K55" i="1"/>
  <c r="K51" i="1"/>
  <c r="K61" i="1"/>
  <c r="K29" i="1"/>
  <c r="K47" i="1"/>
  <c r="K50" i="1"/>
  <c r="K23" i="1"/>
  <c r="K19" i="1"/>
  <c r="K66" i="1"/>
  <c r="K57" i="1"/>
  <c r="K68" i="1"/>
  <c r="K37" i="1"/>
  <c r="K17" i="1"/>
  <c r="K20" i="1"/>
  <c r="K69" i="1"/>
  <c r="K39" i="1"/>
  <c r="K32" i="1"/>
  <c r="K21" i="1"/>
  <c r="K45" i="1"/>
  <c r="F221" i="13" l="1"/>
  <c r="F211" i="13"/>
  <c r="F212" i="13"/>
  <c r="F213" i="13"/>
  <c r="F214" i="13"/>
  <c r="F215" i="13"/>
  <c r="F216" i="13"/>
  <c r="F217" i="13"/>
  <c r="F218" i="13"/>
  <c r="F219" i="13"/>
  <c r="F220" i="13"/>
  <c r="F210" i="13"/>
  <c r="K14" i="1"/>
  <c r="K15" i="1"/>
  <c r="K11" i="1"/>
  <c r="B221" i="13" a="1"/>
  <c r="K12"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B17" i="1" s="1"/>
  <c r="AA17"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W37" i="19" l="1"/>
  <c r="AI47" i="19"/>
  <c r="K37" i="19"/>
  <c r="K7" i="19"/>
  <c r="Q47" i="19"/>
  <c r="AC17" i="19"/>
  <c r="AI7" i="19"/>
  <c r="Q27" i="19"/>
  <c r="AC7" i="19"/>
  <c r="Q17" i="19"/>
  <c r="AC37" i="19"/>
  <c r="W17" i="19"/>
  <c r="AC27" i="19"/>
  <c r="W47" i="19"/>
  <c r="K17" i="19"/>
  <c r="W27" i="19"/>
  <c r="AC47" i="19"/>
  <c r="Q37" i="19"/>
  <c r="AI27" i="19"/>
  <c r="W7" i="19"/>
  <c r="AI37" i="19"/>
  <c r="Q7" i="19"/>
  <c r="AI17" i="19"/>
  <c r="AC17" i="1"/>
  <c r="K27" i="19"/>
  <c r="K47" i="19"/>
  <c r="AA10" i="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<sst xmlns="http://schemas.openxmlformats.org/spreadsheetml/2006/main" count="354" uniqueCount="234">
  <si>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</si>
  <si>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</si>
  <si>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</si>
  <si>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</si>
  <si>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</si>
  <si>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</si>
  <si>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</si>
  <si>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</si>
  <si>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</si>
  <si>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</si>
  <si>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</si>
  <si>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</si>
  <si>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</si>
  <si>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</si>
  <si>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</si>
  <si>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</si>
  <si>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</si>
  <si>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</si>
  <si>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</si>
  <si>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</si>
  <si>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</si>
  <si>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</si>
  <si>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</si>
  <si>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</si>
  <si>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</si>
  <si>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</si>
  <si>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</si>
  <si>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</si>
  <si>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</si>
  <si>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</si>
  <si>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</si>
  <si>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</si>
  <si>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</si>
  <si>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</si>
  <si>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</si>
  <si>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</si>
  <si>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</si>
  <si>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</si>
  <si>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</si>
  <si>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</si>
  <si>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</si>
  <si>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</si>
  <si>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</si>
  <si>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</si>
  <si>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</si>
  <si>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</si>
  <si>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</si>
  <si>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</si>
  <si>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</si>
  <si>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</si>
  <si>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</si>
  <si>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</si>
  <si>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</si>
  <si>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</si>
  <si>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</si>
  <si>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</si>
  <si>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</si>
  <si>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</si>
  <si>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</si>
  <si>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</si>
  <si>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</si>
  <si>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</si>
  <si>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</si>
  <si>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</si>
  <si>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</si>
  <si>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</si>
  <si>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</si>
  <si>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</si>
  <si>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</si>
  <si>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</si>
  <si>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</si>
  <si>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</si>
  <si>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</si>
  <si>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</si>
  <si>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</si>
  <si>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</si>
  <si>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</si>
  <si>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</si>
  <si>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</si>
  <si>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</si>
  <si>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</si>
  <si>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</si>
  <si>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</si>
  <si>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</si>
  <si>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</si>
  <si>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</si>
  <si>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</si>
  <si>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</si>
  <si>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</si>
  <si>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</si>
  <si>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</si>
  <si>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</si>
  <si>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</si>
  <si>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</si>
  <si>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</si>
  <si>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</si>
  <si>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</si>
  <si>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</si>
  <si>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</si>
  <si>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</si>
  <si>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</si>
  <si>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</si>
  <si>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</si>
  <si>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</si>
  <si>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</si>
  <si>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</si>
  <si>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</si>
  <si>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</si>
  <si>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</si>
  <si>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</si>
  <si>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</si>
  <si>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</si>
  <si>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</si>
  <si>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</si>
  <si>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</si>
  <si>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</si>
  <si>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</si>
  <si>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</si>
  <si>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</si>
  <si>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</si>
  <si>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</si>
  <si>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</si>
  <si>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</si>
  <si>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</si>
  <si>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</si>
  <si>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</si>
  <si>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</si>
  <si>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</si>
  <si>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</si>
  <si>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</si>
  <si>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</si>
  <si>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</si>
  <si>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</si>
  <si>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</si>
  <si>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</si>
  <si>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</si>
  <si>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</si>
  <si>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</si>
  <si>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</si>
  <si>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</si>
  <si>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</si>
  <si>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</si>
  <si>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</si>
  <si>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</si>
  <si>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</si>
  <si>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</si>
  <si>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</si>
  <si>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</si>
  <si>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</si>
  <si>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</si>
  <si>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</si>
  <si>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</si>
  <si>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</si>
  <si>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</si>
  <si>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</si>
  <si>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</si>
  <si>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</si>
  <si>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</si>
  <si>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</si>
  <si>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</si>
  <si>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</si>
  <si>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</si>
  <si>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</si>
  <si>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</si>
  <si>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</si>
  <si>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</si>
  <si>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</si>
  <si>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</si>
  <si>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</si>
  <si>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</si>
  <si>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</si>
  <si>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</si>
  <si>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</si>
  <si>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</si>
  <si>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</si>
  <si>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</si>
  <si>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</si>
  <si>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</si>
  <si>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</si>
  <si>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</si>
  <si>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</si>
  <si>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</si>
  <si>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</si>
  <si>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</si>
  <si>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</si>
  <si>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</si>
  <si>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</si>
  <si>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</si>
  <si>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</si>
  <si>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</si>
  <si>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</si>
  <si>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</si>
  <si>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</si>
  <si>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</si>
  <si>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</si>
  <si>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</si>
  <si>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</si>
  <si>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</si>
  <si>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</si>
  <si>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</si>
  <si>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</si>
  <si>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</si>
  <si>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</si>
  <si>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</si>
  <si>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</si>
  <si>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</si>
  <si>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</si>
  <si>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</si>
  <si>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</si>
  <si>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</si>
  <si>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</si>
  <si>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</si>
  <si>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</si>
  <si>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</si>
  <si>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Asesor Juridico</t>
  </si>
  <si>
    <t xml:space="preserve">Posibilidad de que se presenten retrasos en los resultados de los procesos disciplinarios. </t>
  </si>
  <si>
    <t xml:space="preserve">Defensa Jurídica </t>
  </si>
  <si>
    <t xml:space="preserve">Velar por el cumplimiento de la normatividad aplicable a la entidad, brindando oportuna asesoría en aspectos jurídicos y administrativos a la comunidad educativa del ITFIP. </t>
  </si>
  <si>
    <t>Proceso Jurídica</t>
  </si>
  <si>
    <t xml:space="preserve">Falta de personal idoneo para que apoye en la realización de funciones de sustanciación de autos, impulso procesal y control de términos. </t>
  </si>
  <si>
    <t xml:space="preserve">
1. Que se presente demoras en el cumplimiento de términos de ley en los procesos disciplinarios, por el cumulo de actividades asignadas a la oficina de jurídica. 
2. Que se fallen procesos disciplinarios por fuera de terminos y no se efectúe una adecuada defensa jurídica en los procesos judiciales y las diversas acciones que adelante la oficina.                                                                  </t>
  </si>
  <si>
    <t>Suscripción de convenios con Intituciones de Educación Superior que oferten en el Programa de Derecho</t>
  </si>
  <si>
    <t>Asesor Juridico como supervisor del contrato</t>
  </si>
  <si>
    <t>Asesor Juridico como supervisor del convenio</t>
  </si>
  <si>
    <t xml:space="preserve">1. Falta de personal idoneo para que apoye en las respuestas dentro de los términos de ley a los Derechos de Petición presentados ante el ITFIP.  2. Que se presente demoras en el suministro de información por las oficinas pertinentes para dar respuesta a los derechos de petición. </t>
  </si>
  <si>
    <t>Incumplimiento de términos de ley para dar respuesta a los derechos de petición, presentados a la ITFIP.</t>
  </si>
  <si>
    <t xml:space="preserve">
Demoras en las respuestas de los derechos de petición lo que ocasiona incumplimiento dentro de los terminos establecidos.</t>
  </si>
  <si>
    <t>Seguimiento y control a los líderes de los procesos responsables del suministro de la información.</t>
  </si>
  <si>
    <t>Solicitar con antelación la información por  correo electrónico  a los líderes responsables de suministrar la información .</t>
  </si>
  <si>
    <t xml:space="preserve"> suscripción de contratos de profesionales en Derecho para prestar apoyo en el area de juridica en los procesos disciplinarios</t>
  </si>
  <si>
    <t>Resolución 0211 de 2023 por medio del cual conforma el grupo formal de trabajo de Control Interno disciplinario</t>
  </si>
  <si>
    <t>Se evidencia correo de requerimiento de información a los líderes de procesos responsables de reportar infomación con tiempo de antelación para la revisión y consolidación de la información por el area jurídica para dar respuesta a la tutelas, derechos de petición y requerimientos a los entes de control, todos se respondieron oportunamente en los terminos establecidos</t>
  </si>
  <si>
    <t>Se evidencia la contratación de un Técnico en derecho para el apoyo al area de Jurídica en el semestre B de 2024, a la fecha del seguimiento se encuentran tramitanto la etapa de instrucción de los procesos disciplinarios de vigencias anteriores, en el segundo cuatrimestre, se abrieron 02 procesos disiplinarios 01 a un funcionario o tro en estado de averiguación</t>
  </si>
  <si>
    <t xml:space="preserve">Dentro del proceso que lleva la institucion se Cambio de Caracter a Institucion Universitaria que se radico en SACES, se incluyo el programa de Derecho como el programa proximo a ofertar.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</si>
</sst>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7"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18" zoomScale="110" zoomScaleNormal="110" workbookViewId="0">
      <selection activeCell="E18" sqref="E18:F18"/>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Q4" zoomScaleNormal="100" workbookViewId="0">
      <selection activeCell="AM11" sqref="AM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216</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217</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219</v>
      </c>
      <c r="D10" s="204" t="s">
        <v>220</v>
      </c>
      <c r="E10" s="207" t="s">
        <v>215</v>
      </c>
      <c r="F10" s="204" t="s">
        <v>123</v>
      </c>
      <c r="G10" s="210">
        <v>1</v>
      </c>
      <c r="H10" s="213" t="str">
        <f>IF(G10&lt;=0,"",IF(G10&lt;=2,"Muy Baja",IF(G10&lt;=24,"Baja",IF(G10&lt;=500,"Media",IF(G10&lt;=5000,"Alta","Muy Alta")))))</f>
        <v>Muy Baja</v>
      </c>
      <c r="I10" s="195">
        <f>IF(H10="","",IF(H10="Muy Baja",0.2,IF(H10="Baja",0.4,IF(H10="Media",0.6,IF(H10="Alta",0.8,IF(H10="Muy Alta",1,))))))</f>
        <v>0.2</v>
      </c>
      <c r="J10" s="216" t="s">
        <v>153</v>
      </c>
      <c r="K10" s="195" t="str">
        <f>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IF(OR(K10='Tabla Impacto'!$C$11,K10='Tabla Impacto'!$D$11),"Leve",IF(OR(K10='Tabla Impacto'!$C$12,K10='Tabla Impacto'!$D$12),"Menor",IF(OR(K10='Tabla Impacto'!$C$13,K10='Tabla Impacto'!$D$13),"Moderado",IF(OR(K10='Tabla Impacto'!$C$14,K10='Tabla Impacto'!$D$14),"Mayor",IF(OR(K10='Tabla Impacto'!$C$15,K10='Tabla Impacto'!$D$15),"Catastrófico","")))))</f>
        <v>Leve</v>
      </c>
      <c r="M10" s="195">
        <f>IF(L10="","",IF(L10="Leve",0.2,IF(L10="Menor",0.4,IF(L10="Moderado",0.6,IF(L10="Mayor",0.8,IF(L10="Catastrófico",1,))))))</f>
        <v>0.2</v>
      </c>
      <c r="N10" s="198"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230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IFERROR(IF(AB10="","",IF(AB10&lt;=0.2,"Leve",IF(AB10&lt;=0.4,"Menor",IF(AB10&lt;=0.6,"Moderado",IF(AB10&lt;=0.8,"Mayor","Catastrófico"))))),"")</f>
        <v>Leve</v>
      </c>
      <c r="AB10" s="132">
        <f>IFERROR(IF(Q10="Impacto",(M10-(+M10*T10)),IF(Q10="Probabilidad",M10,"")),"")</f>
        <v>0.2</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229</v>
      </c>
      <c r="AF10" s="135" t="s">
        <v>222</v>
      </c>
      <c r="AG10" s="137">
        <v>45419</v>
      </c>
      <c r="AH10" s="137">
        <v>45657</v>
      </c>
      <c r="AI10" s="135" t="s">
        <v>232</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IF(NOT(ISERROR(MATCH(J11,_xlfn.ANCHORARRAY(E22),0))),I24&amp;"Por favor no seleccionar los criterios de impacto",J11)</f>
        <v>0</v>
      </c>
      <c r="L11" s="214"/>
      <c r="M11" s="196"/>
      <c r="N11" s="199"/>
      <c r="O11" s="125">
        <v>2</v>
      </c>
      <c r="P11" s="126" t="s">
        <v>230</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si="3">IFERROR(IF(AB11="","",IF(AB11&lt;=0.2,"Leve",IF(AB11&lt;=0.4,"Menor",IF(AB11&lt;=0.6,"Moderado",IF(AB11&lt;=0.8,"Mayor","Catastrófico"))))),"")</f>
        <v>Leve</v>
      </c>
      <c r="AB11" s="132">
        <f>IFERROR(IF(AND(Q10="Impacto",Q11="Impacto"),(AB10-(+AB10*T11)),IF(Q11="Impacto",($M$10-(+$M$10*T11)),IF(Q11="Probabilidad",AB10,""))),"")</f>
        <v>0.2</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5" t="s">
        <v>223</v>
      </c>
      <c r="AG11" s="137">
        <v>45419</v>
      </c>
      <c r="AH11" s="137">
        <v>45657</v>
      </c>
      <c r="AI11" s="135" t="s">
        <v>233</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224</v>
      </c>
      <c r="D16" s="204" t="s">
        <v>226</v>
      </c>
      <c r="E16" s="207" t="s">
        <v>225</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IF(OR(K16='Tabla Impacto'!$C$11,K16='Tabla Impacto'!$D$11),"Leve",IF(OR(K16='Tabla Impacto'!$C$12,K16='Tabla Impacto'!$D$12),"Menor",IF(OR(K16='Tabla Impacto'!$C$13,K16='Tabla Impacto'!$D$13),"Moderado",IF(OR(K16='Tabla Impacto'!$C$14,K16='Tabla Impacto'!$D$14),"Mayor",IF(OR(K16='Tabla Impacto'!$C$15,K16='Tabla Impacto'!$D$15),"Catastrófico","")))))</f>
        <v>Leve</v>
      </c>
      <c r="M16" s="195">
        <f>IF(L16="","",IF(L16="Leve",0.2,IF(L16="Menor",0.4,IF(L16="Moderado",0.6,IF(L16="Mayor",0.8,IF(L16="Catastrófico",1,))))))</f>
        <v>0.2</v>
      </c>
      <c r="N16" s="198"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227</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IFERROR(IF(AB16="","",IF(AB16&lt;=0.2,"Leve",IF(AB16&lt;=0.4,"Menor",IF(AB16&lt;=0.6,"Moderado",IF(AB16&lt;=0.8,"Mayor","Catastrófico"))))),"")</f>
        <v>Leve</v>
      </c>
      <c r="AB16" s="132">
        <f>IFERROR(IF(Q16="Impacto",(M16-(+M16*T16)),IF(Q16="Probabilidad",M16,"")),"")</f>
        <v>0.2</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228</v>
      </c>
      <c r="AF16" s="136" t="s">
        <v>214</v>
      </c>
      <c r="AG16" s="137">
        <v>45419</v>
      </c>
      <c r="AH16" s="137">
        <v>45657</v>
      </c>
      <c r="AI16" s="135" t="s">
        <v>231</v>
      </c>
      <c r="AJ16" s="136" t="s">
        <v>40</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t="s">
        <v>136</v>
      </c>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IF(NOT(ISERROR(MATCH(J22,'Tabla Impacto'!$B$221:$B$223,0))),'Tabla Impacto'!$F$223&amp;"Por favor no seleccionar los criterios de impacto(Afectación Económica o presupuestal y Pérdida Reputacional)",J22)</f>
        <v>0</v>
      </c>
      <c r="L22" s="213" t="str">
        <f>IF(OR(K22='Tabla Impacto'!$C$11,K22='Tabla Impacto'!$D$11),"Leve",IF(OR(K22='Tabla Impacto'!$C$12,K22='Tabla Impacto'!$D$12),"Menor",IF(OR(K22='Tabla Impacto'!$C$13,K22='Tabla Impacto'!$D$13),"Moderado",IF(OR(K22='Tabla Impacto'!$C$14,K22='Tabla Impacto'!$D$14),"Mayor",IF(OR(K22='Tabla Impacto'!$C$15,K22='Tabla Impacto'!$D$15),"Catastrófico","")))))</f>
        <v/>
      </c>
      <c r="M22" s="195" t="str">
        <f>IF(L22="","",IF(L22="Leve",0.2,IF(L22="Menor",0.4,IF(L22="Moderado",0.6,IF(L22="Mayor",0.8,IF(L22="Catastrófico",1,))))))</f>
        <v/>
      </c>
      <c r="N22" s="198"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IF(NOT(ISERROR(MATCH(J28,'Tabla Impacto'!$B$221:$B$223,0))),'Tabla Impacto'!$F$223&amp;"Por favor no seleccionar los criterios de impacto(Afectación Económica o presupuestal y Pérdida Reputacional)",J28)</f>
        <v>0</v>
      </c>
      <c r="L28" s="213" t="str">
        <f>IF(OR(K28='Tabla Impacto'!$C$11,K28='Tabla Impacto'!$D$11),"Leve",IF(OR(K28='Tabla Impacto'!$C$12,K28='Tabla Impacto'!$D$12),"Menor",IF(OR(K28='Tabla Impacto'!$C$13,K28='Tabla Impacto'!$D$13),"Moderado",IF(OR(K28='Tabla Impacto'!$C$14,K28='Tabla Impacto'!$D$14),"Mayor",IF(OR(K28='Tabla Impacto'!$C$15,K28='Tabla Impacto'!$D$15),"Catastrófico","")))))</f>
        <v/>
      </c>
      <c r="M28" s="195" t="str">
        <f>IF(L28="","",IF(L28="Leve",0.2,IF(L28="Menor",0.4,IF(L28="Moderado",0.6,IF(L28="Mayor",0.8,IF(L28="Catastrófico",1,))))))</f>
        <v/>
      </c>
      <c r="N28" s="198"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IF(NOT(ISERROR(MATCH(J34,'Tabla Impacto'!$B$221:$B$223,0))),'Tabla Impacto'!$F$223&amp;"Por favor no seleccionar los criterios de impacto(Afectación Económica o presupuestal y Pérdida Reputacional)",J34)</f>
        <v>0</v>
      </c>
      <c r="L34" s="213" t="str">
        <f>IF(OR(K34='Tabla Impacto'!$C$11,K34='Tabla Impacto'!$D$11),"Leve",IF(OR(K34='Tabla Impacto'!$C$12,K34='Tabla Impacto'!$D$12),"Menor",IF(OR(K34='Tabla Impacto'!$C$13,K34='Tabla Impacto'!$D$13),"Moderado",IF(OR(K34='Tabla Impacto'!$C$14,K34='Tabla Impacto'!$D$14),"Mayor",IF(OR(K34='Tabla Impacto'!$C$15,K34='Tabla Impacto'!$D$15),"Catastrófico","")))))</f>
        <v/>
      </c>
      <c r="M34" s="195" t="str">
        <f>IF(L34="","",IF(L34="Leve",0.2,IF(L34="Menor",0.4,IF(L34="Moderado",0.6,IF(L34="Mayor",0.8,IF(L34="Catastrófico",1,))))))</f>
        <v/>
      </c>
      <c r="N34" s="198"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IF(NOT(ISERROR(MATCH(J40,'Tabla Impacto'!$B$221:$B$223,0))),'Tabla Impacto'!$F$223&amp;"Por favor no seleccionar los criterios de impacto(Afectación Económica o presupuestal y Pérdida Reputacional)",J40)</f>
        <v>0</v>
      </c>
      <c r="L40" s="213" t="str">
        <f>IF(OR(K40='Tabla Impacto'!$C$11,K40='Tabla Impacto'!$D$11),"Leve",IF(OR(K40='Tabla Impacto'!$C$12,K40='Tabla Impacto'!$D$12),"Menor",IF(OR(K40='Tabla Impacto'!$C$13,K40='Tabla Impacto'!$D$13),"Moderado",IF(OR(K40='Tabla Impacto'!$C$14,K40='Tabla Impacto'!$D$14),"Mayor",IF(OR(K40='Tabla Impacto'!$C$15,K40='Tabla Impacto'!$D$15),"Catastrófico","")))))</f>
        <v/>
      </c>
      <c r="M40" s="195" t="str">
        <f>IF(L40="","",IF(L40="Leve",0.2,IF(L40="Menor",0.4,IF(L40="Moderado",0.6,IF(L40="Mayor",0.8,IF(L40="Catastrófico",1,))))))</f>
        <v/>
      </c>
      <c r="N40" s="198"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IF(NOT(ISERROR(MATCH(J46,'Tabla Impacto'!$B$221:$B$223,0))),'Tabla Impacto'!$F$223&amp;"Por favor no seleccionar los criterios de impacto(Afectación Económica o presupuestal y Pérdida Reputacional)",J46)</f>
        <v>0</v>
      </c>
      <c r="L46" s="213" t="str">
        <f>IF(OR(K46='Tabla Impacto'!$C$11,K46='Tabla Impacto'!$D$11),"Leve",IF(OR(K46='Tabla Impacto'!$C$12,K46='Tabla Impacto'!$D$12),"Menor",IF(OR(K46='Tabla Impacto'!$C$13,K46='Tabla Impacto'!$D$13),"Moderado",IF(OR(K46='Tabla Impacto'!$C$14,K46='Tabla Impacto'!$D$14),"Mayor",IF(OR(K46='Tabla Impacto'!$C$15,K46='Tabla Impacto'!$D$15),"Catastrófico","")))))</f>
        <v/>
      </c>
      <c r="M46" s="195" t="str">
        <f>IF(L46="","",IF(L46="Leve",0.2,IF(L46="Menor",0.4,IF(L46="Moderado",0.6,IF(L46="Mayor",0.8,IF(L46="Catastrófico",1,))))))</f>
        <v/>
      </c>
      <c r="N46" s="198"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IF(NOT(ISERROR(MATCH(J52,'Tabla Impacto'!$B$221:$B$223,0))),'Tabla Impacto'!$F$223&amp;"Por favor no seleccionar los criterios de impacto(Afectación Económica o presupuestal y Pérdida Reputacional)",J52)</f>
        <v>0</v>
      </c>
      <c r="L52" s="213" t="str">
        <f>IF(OR(K52='Tabla Impacto'!$C$11,K52='Tabla Impacto'!$D$11),"Leve",IF(OR(K52='Tabla Impacto'!$C$12,K52='Tabla Impacto'!$D$12),"Menor",IF(OR(K52='Tabla Impacto'!$C$13,K52='Tabla Impacto'!$D$13),"Moderado",IF(OR(K52='Tabla Impacto'!$C$14,K52='Tabla Impacto'!$D$14),"Mayor",IF(OR(K52='Tabla Impacto'!$C$15,K52='Tabla Impacto'!$D$15),"Catastrófico","")))))</f>
        <v/>
      </c>
      <c r="M52" s="195" t="str">
        <f>IF(L52="","",IF(L52="Leve",0.2,IF(L52="Menor",0.4,IF(L52="Moderado",0.6,IF(L52="Mayor",0.8,IF(L52="Catastrófico",1,))))))</f>
        <v/>
      </c>
      <c r="N52" s="198"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IF(NOT(ISERROR(MATCH(J58,'Tabla Impacto'!$B$221:$B$223,0))),'Tabla Impacto'!$F$223&amp;"Por favor no seleccionar los criterios de impacto(Afectación Económica o presupuestal y Pérdida Reputacional)",J58)</f>
        <v>0</v>
      </c>
      <c r="L58" s="213" t="str">
        <f>IF(OR(K58='Tabla Impacto'!$C$11,K58='Tabla Impacto'!$D$11),"Leve",IF(OR(K58='Tabla Impacto'!$C$12,K58='Tabla Impacto'!$D$12),"Menor",IF(OR(K58='Tabla Impacto'!$C$13,K58='Tabla Impacto'!$D$13),"Moderado",IF(OR(K58='Tabla Impacto'!$C$14,K58='Tabla Impacto'!$D$14),"Mayor",IF(OR(K58='Tabla Impacto'!$C$15,K58='Tabla Impacto'!$D$15),"Catastrófico","")))))</f>
        <v/>
      </c>
      <c r="M58" s="195" t="str">
        <f>IF(L58="","",IF(L58="Leve",0.2,IF(L58="Menor",0.4,IF(L58="Moderado",0.6,IF(L58="Mayor",0.8,IF(L58="Catastrófico",1,))))))</f>
        <v/>
      </c>
      <c r="N58" s="198"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IF(NOT(ISERROR(MATCH(J64,'Tabla Impacto'!$B$221:$B$223,0))),'Tabla Impacto'!$F$223&amp;"Por favor no seleccionar los criterios de impacto(Afectación Económica o presupuestal y Pérdida Reputacional)",J64)</f>
        <v>0</v>
      </c>
      <c r="L64" s="213" t="str">
        <f>IF(OR(K64='Tabla Impacto'!$C$11,K64='Tabla Impacto'!$D$11),"Leve",IF(OR(K64='Tabla Impacto'!$C$12,K64='Tabla Impacto'!$D$12),"Menor",IF(OR(K64='Tabla Impacto'!$C$13,K64='Tabla Impacto'!$D$13),"Moderado",IF(OR(K64='Tabla Impacto'!$C$14,K64='Tabla Impacto'!$D$14),"Mayor",IF(OR(K64='Tabla Impacto'!$C$15,K64='Tabla Impacto'!$D$15),"Catastrófico","")))))</f>
        <v/>
      </c>
      <c r="M64" s="195" t="str">
        <f>IF(L64="","",IF(L64="Leve",0.2,IF(L64="Menor",0.4,IF(L64="Moderado",0.6,IF(L64="Mayor",0.8,IF(L64="Catastrófico",1,))))))</f>
        <v/>
      </c>
      <c r="N64" s="198"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31496062992125984" right="0" top="0.35433070866141736"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IF(AND('Mapa final'!$H$10="Muy Alta",'Mapa final'!$L$10="Leve"),CONCATENATE("R",'Mapa final'!$A$10),"")</f>
        <v/>
      </c>
      <c r="K6" s="289"/>
      <c r="L6" s="289" t="str">
        <f>IF(AND('Mapa final'!$H$16="Muy Alta",'Mapa final'!$L$16="Leve"),CONCATENATE("R",'Mapa final'!$A$16),"")</f>
        <v/>
      </c>
      <c r="M6" s="289"/>
      <c r="N6" s="289" t="str">
        <f>IF(AND('Mapa final'!$H$22="Muy Alta",'Mapa final'!$L$22="Leve"),CONCATENATE("R",'Mapa final'!$A$22),"")</f>
        <v/>
      </c>
      <c r="O6" s="291"/>
      <c r="P6" s="288" t="str">
        <f>IF(AND('Mapa final'!$H$10="Muy Alta",'Mapa final'!$L$10="Menor"),CONCATENATE("R",'Mapa final'!$A$10),"")</f>
        <v/>
      </c>
      <c r="Q6" s="289"/>
      <c r="R6" s="289" t="str">
        <f>IF(AND('Mapa final'!$H$16="Muy Alta",'Mapa final'!$L$16="Menor"),CONCATENATE("R",'Mapa final'!$A$16),"")</f>
        <v/>
      </c>
      <c r="S6" s="289"/>
      <c r="T6" s="289" t="str">
        <f>IF(AND('Mapa final'!$H$22="Muy Alta",'Mapa final'!$L$22="Menor"),CONCATENATE("R",'Mapa final'!$A$22),"")</f>
        <v/>
      </c>
      <c r="U6" s="291"/>
      <c r="V6" s="288" t="str">
        <f>IF(AND('Mapa final'!$H$10="Muy Alta",'Mapa final'!$L$10="Moderado"),CONCATENATE("R",'Mapa final'!$A$10),"")</f>
        <v/>
      </c>
      <c r="W6" s="289"/>
      <c r="X6" s="289" t="str">
        <f>IF(AND('Mapa final'!$H$16="Muy Alta",'Mapa final'!$L$16="Moderado"),CONCATENATE("R",'Mapa final'!$A$16),"")</f>
        <v/>
      </c>
      <c r="Y6" s="289"/>
      <c r="Z6" s="289" t="str">
        <f>IF(AND('Mapa final'!$H$22="Muy Alta",'Mapa final'!$L$22="Moderado"),CONCATENATE("R",'Mapa final'!$A$22),"")</f>
        <v/>
      </c>
      <c r="AA6" s="291"/>
      <c r="AB6" s="288" t="str">
        <f>IF(AND('Mapa final'!$H$10="Muy Alta",'Mapa final'!$L$10="Mayor"),CONCATENATE("R",'Mapa final'!$A$10),"")</f>
        <v/>
      </c>
      <c r="AC6" s="289"/>
      <c r="AD6" s="289" t="str">
        <f>IF(AND('Mapa final'!$H$16="Muy Alta",'Mapa final'!$L$16="Mayor"),CONCATENATE("R",'Mapa final'!$A$16),"")</f>
        <v/>
      </c>
      <c r="AE6" s="289"/>
      <c r="AF6" s="289" t="str">
        <f>IF(AND('Mapa final'!$H$22="Muy Alta",'Mapa final'!$L$22="Mayor"),CONCATENATE("R",'Mapa final'!$A$22),"")</f>
        <v/>
      </c>
      <c r="AG6" s="291"/>
      <c r="AH6" s="304" t="str">
        <f>IF(AND('Mapa final'!$H$10="Muy Alta",'Mapa final'!$L$10="Catastrófico"),CONCATENATE("R",'Mapa final'!$A$10),"")</f>
        <v/>
      </c>
      <c r="AI6" s="305"/>
      <c r="AJ6" s="305" t="str">
        <f>IF(AND('Mapa final'!$H$16="Muy Alta",'Mapa final'!$L$16="Catastrófico"),CONCATENATE("R",'Mapa final'!$A$16),"")</f>
        <v/>
      </c>
      <c r="AK6" s="305"/>
      <c r="AL6" s="305" t="str">
        <f>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IF(AND('Mapa final'!$H$28="Muy Alta",'Mapa final'!$L$28="Leve"),CONCATENATE("R",'Mapa final'!$A$28),"")</f>
        <v/>
      </c>
      <c r="K8" s="287"/>
      <c r="L8" s="285" t="str">
        <f>IF(AND('Mapa final'!$H$34="Muy Alta",'Mapa final'!$L$34="Leve"),CONCATENATE("R",'Mapa final'!$A$34),"")</f>
        <v/>
      </c>
      <c r="M8" s="285"/>
      <c r="N8" s="285" t="str">
        <f>IF(AND('Mapa final'!$H$40="Muy Alta",'Mapa final'!$L$40="Leve"),CONCATENATE("R",'Mapa final'!$A$40),"")</f>
        <v/>
      </c>
      <c r="O8" s="286"/>
      <c r="P8" s="290" t="str">
        <f>IF(AND('Mapa final'!$H$28="Muy Alta",'Mapa final'!$L$28="Menor"),CONCATENATE("R",'Mapa final'!$A$28),"")</f>
        <v/>
      </c>
      <c r="Q8" s="287"/>
      <c r="R8" s="285" t="str">
        <f>IF(AND('Mapa final'!$H$34="Muy Alta",'Mapa final'!$L$34="Menor"),CONCATENATE("R",'Mapa final'!$A$34),"")</f>
        <v/>
      </c>
      <c r="S8" s="285"/>
      <c r="T8" s="285" t="str">
        <f>IF(AND('Mapa final'!$H$40="Muy Alta",'Mapa final'!$L$40="Menor"),CONCATENATE("R",'Mapa final'!$A$40),"")</f>
        <v/>
      </c>
      <c r="U8" s="286"/>
      <c r="V8" s="290" t="str">
        <f>IF(AND('Mapa final'!$H$28="Muy Alta",'Mapa final'!$L$28="Moderado"),CONCATENATE("R",'Mapa final'!$A$28),"")</f>
        <v/>
      </c>
      <c r="W8" s="287"/>
      <c r="X8" s="285" t="str">
        <f>IF(AND('Mapa final'!$H$34="Muy Alta",'Mapa final'!$L$34="Moderado"),CONCATENATE("R",'Mapa final'!$A$34),"")</f>
        <v/>
      </c>
      <c r="Y8" s="285"/>
      <c r="Z8" s="285" t="str">
        <f>IF(AND('Mapa final'!$H$40="Muy Alta",'Mapa final'!$L$40="Moderado"),CONCATENATE("R",'Mapa final'!$A$40),"")</f>
        <v/>
      </c>
      <c r="AA8" s="286"/>
      <c r="AB8" s="290" t="str">
        <f>IF(AND('Mapa final'!$H$28="Muy Alta",'Mapa final'!$L$28="Mayor"),CONCATENATE("R",'Mapa final'!$A$28),"")</f>
        <v/>
      </c>
      <c r="AC8" s="287"/>
      <c r="AD8" s="285" t="str">
        <f>IF(AND('Mapa final'!$H$34="Muy Alta",'Mapa final'!$L$34="Mayor"),CONCATENATE("R",'Mapa final'!$A$34),"")</f>
        <v/>
      </c>
      <c r="AE8" s="285"/>
      <c r="AF8" s="285" t="str">
        <f>IF(AND('Mapa final'!$H$40="Muy Alta",'Mapa final'!$L$40="Mayor"),CONCATENATE("R",'Mapa final'!$A$40),"")</f>
        <v/>
      </c>
      <c r="AG8" s="286"/>
      <c r="AH8" s="298" t="str">
        <f>IF(AND('Mapa final'!$H$28="Muy Alta",'Mapa final'!$L$28="Catastrófico"),CONCATENATE("R",'Mapa final'!$A$28),"")</f>
        <v/>
      </c>
      <c r="AI8" s="299"/>
      <c r="AJ8" s="299" t="str">
        <f>IF(AND('Mapa final'!$H$34="Muy Alta",'Mapa final'!$L$34="Catastrófico"),CONCATENATE("R",'Mapa final'!$A$34),"")</f>
        <v/>
      </c>
      <c r="AK8" s="299"/>
      <c r="AL8" s="299" t="str">
        <f>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IF(AND('Mapa final'!$H$46="Muy Alta",'Mapa final'!$L$46="Leve"),CONCATENATE("R",'Mapa final'!$A$46),"")</f>
        <v/>
      </c>
      <c r="K10" s="287"/>
      <c r="L10" s="285" t="str">
        <f>IF(AND('Mapa final'!$H$52="Muy Alta",'Mapa final'!$L$52="Leve"),CONCATENATE("R",'Mapa final'!$A$52),"")</f>
        <v/>
      </c>
      <c r="M10" s="285"/>
      <c r="N10" s="285" t="str">
        <f>IF(AND('Mapa final'!$H$58="Muy Alta",'Mapa final'!$L$58="Leve"),CONCATENATE("R",'Mapa final'!$A$58),"")</f>
        <v/>
      </c>
      <c r="O10" s="286"/>
      <c r="P10" s="290" t="str">
        <f>IF(AND('Mapa final'!$H$46="Muy Alta",'Mapa final'!$L$46="Menor"),CONCATENATE("R",'Mapa final'!$A$46),"")</f>
        <v/>
      </c>
      <c r="Q10" s="287"/>
      <c r="R10" s="285" t="str">
        <f>IF(AND('Mapa final'!$H$52="Muy Alta",'Mapa final'!$L$52="Menor"),CONCATENATE("R",'Mapa final'!$A$52),"")</f>
        <v/>
      </c>
      <c r="S10" s="285"/>
      <c r="T10" s="285" t="str">
        <f>IF(AND('Mapa final'!$H$58="Muy Alta",'Mapa final'!$L$58="Menor"),CONCATENATE("R",'Mapa final'!$A$58),"")</f>
        <v/>
      </c>
      <c r="U10" s="286"/>
      <c r="V10" s="290" t="str">
        <f>IF(AND('Mapa final'!$H$46="Muy Alta",'Mapa final'!$L$46="Moderado"),CONCATENATE("R",'Mapa final'!$A$46),"")</f>
        <v/>
      </c>
      <c r="W10" s="287"/>
      <c r="X10" s="285" t="str">
        <f>IF(AND('Mapa final'!$H$52="Muy Alta",'Mapa final'!$L$52="Moderado"),CONCATENATE("R",'Mapa final'!$A$52),"")</f>
        <v/>
      </c>
      <c r="Y10" s="285"/>
      <c r="Z10" s="285" t="str">
        <f>IF(AND('Mapa final'!$H$58="Muy Alta",'Mapa final'!$L$58="Moderado"),CONCATENATE("R",'Mapa final'!$A$58),"")</f>
        <v/>
      </c>
      <c r="AA10" s="286"/>
      <c r="AB10" s="290" t="str">
        <f>IF(AND('Mapa final'!$H$46="Muy Alta",'Mapa final'!$L$46="Mayor"),CONCATENATE("R",'Mapa final'!$A$46),"")</f>
        <v/>
      </c>
      <c r="AC10" s="287"/>
      <c r="AD10" s="285" t="str">
        <f>IF(AND('Mapa final'!$H$52="Muy Alta",'Mapa final'!$L$52="Mayor"),CONCATENATE("R",'Mapa final'!$A$52),"")</f>
        <v/>
      </c>
      <c r="AE10" s="285"/>
      <c r="AF10" s="285" t="str">
        <f>IF(AND('Mapa final'!$H$58="Muy Alta",'Mapa final'!$L$58="Mayor"),CONCATENATE("R",'Mapa final'!$A$58),"")</f>
        <v/>
      </c>
      <c r="AG10" s="286"/>
      <c r="AH10" s="298" t="str">
        <f>IF(AND('Mapa final'!$H$46="Muy Alta",'Mapa final'!$L$46="Catastrófico"),CONCATENATE("R",'Mapa final'!$A$46),"")</f>
        <v/>
      </c>
      <c r="AI10" s="299"/>
      <c r="AJ10" s="299" t="str">
        <f>IF(AND('Mapa final'!$H$52="Muy Alta",'Mapa final'!$L$52="Catastrófico"),CONCATENATE("R",'Mapa final'!$A$52),"")</f>
        <v/>
      </c>
      <c r="AK10" s="299"/>
      <c r="AL10" s="299" t="str">
        <f>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IF(AND('Mapa final'!$H$10="Alta",'Mapa final'!$L$10="Leve"),CONCATENATE("R",'Mapa final'!$A$10),"")</f>
        <v/>
      </c>
      <c r="K14" s="314"/>
      <c r="L14" s="314" t="str">
        <f>IF(AND('Mapa final'!$H$16="Alta",'Mapa final'!$L$16="Leve"),CONCATENATE("R",'Mapa final'!$A$16),"")</f>
        <v/>
      </c>
      <c r="M14" s="314"/>
      <c r="N14" s="314" t="str">
        <f>IF(AND('Mapa final'!$H$22="Alta",'Mapa final'!$L$22="Leve"),CONCATENATE("R",'Mapa final'!$A$22),"")</f>
        <v/>
      </c>
      <c r="O14" s="315"/>
      <c r="P14" s="313" t="str">
        <f>IF(AND('Mapa final'!$H$10="Alta",'Mapa final'!$L$10="Menor"),CONCATENATE("R",'Mapa final'!$A$10),"")</f>
        <v/>
      </c>
      <c r="Q14" s="314"/>
      <c r="R14" s="314" t="str">
        <f>IF(AND('Mapa final'!$H$16="Alta",'Mapa final'!$L$16="Menor"),CONCATENATE("R",'Mapa final'!$A$16),"")</f>
        <v/>
      </c>
      <c r="S14" s="314"/>
      <c r="T14" s="314" t="str">
        <f>IF(AND('Mapa final'!$H$22="Alta",'Mapa final'!$L$22="Menor"),CONCATENATE("R",'Mapa final'!$A$22),"")</f>
        <v/>
      </c>
      <c r="U14" s="315"/>
      <c r="V14" s="288" t="str">
        <f>IF(AND('Mapa final'!$H$10="Alta",'Mapa final'!$L$10="Moderado"),CONCATENATE("R",'Mapa final'!$A$10),"")</f>
        <v/>
      </c>
      <c r="W14" s="289"/>
      <c r="X14" s="289" t="str">
        <f>IF(AND('Mapa final'!$H$16="Alta",'Mapa final'!$L$16="Moderado"),CONCATENATE("R",'Mapa final'!$A$16),"")</f>
        <v/>
      </c>
      <c r="Y14" s="289"/>
      <c r="Z14" s="289" t="str">
        <f>IF(AND('Mapa final'!$H$22="Alta",'Mapa final'!$L$22="Moderado"),CONCATENATE("R",'Mapa final'!$A$22),"")</f>
        <v/>
      </c>
      <c r="AA14" s="291"/>
      <c r="AB14" s="288" t="str">
        <f>IF(AND('Mapa final'!$H$10="Alta",'Mapa final'!$L$10="Mayor"),CONCATENATE("R",'Mapa final'!$A$10),"")</f>
        <v/>
      </c>
      <c r="AC14" s="289"/>
      <c r="AD14" s="289" t="str">
        <f>IF(AND('Mapa final'!$H$16="Alta",'Mapa final'!$L$16="Mayor"),CONCATENATE("R",'Mapa final'!$A$16),"")</f>
        <v/>
      </c>
      <c r="AE14" s="289"/>
      <c r="AF14" s="289" t="str">
        <f>IF(AND('Mapa final'!$H$22="Alta",'Mapa final'!$L$22="Mayor"),CONCATENATE("R",'Mapa final'!$A$22),"")</f>
        <v/>
      </c>
      <c r="AG14" s="291"/>
      <c r="AH14" s="304" t="str">
        <f>IF(AND('Mapa final'!$H$10="Alta",'Mapa final'!$L$10="Catastrófico"),CONCATENATE("R",'Mapa final'!$A$10),"")</f>
        <v/>
      </c>
      <c r="AI14" s="305"/>
      <c r="AJ14" s="305" t="str">
        <f>IF(AND('Mapa final'!$H$16="Alta",'Mapa final'!$L$16="Catastrófico"),CONCATENATE("R",'Mapa final'!$A$16),"")</f>
        <v/>
      </c>
      <c r="AK14" s="305"/>
      <c r="AL14" s="305" t="str">
        <f>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IF(AND('Mapa final'!$H$28="Alta",'Mapa final'!$L$28="Leve"),CONCATENATE("R",'Mapa final'!$A$28),"")</f>
        <v/>
      </c>
      <c r="K16" s="308"/>
      <c r="L16" s="308" t="str">
        <f>IF(AND('Mapa final'!$H$34="Alta",'Mapa final'!$L$34="Leve"),CONCATENATE("R",'Mapa final'!$A$34),"")</f>
        <v/>
      </c>
      <c r="M16" s="308"/>
      <c r="N16" s="308" t="str">
        <f>IF(AND('Mapa final'!$H$40="Alta",'Mapa final'!$L$40="Leve"),CONCATENATE("R",'Mapa final'!$A$40),"")</f>
        <v/>
      </c>
      <c r="O16" s="309"/>
      <c r="P16" s="307" t="str">
        <f>IF(AND('Mapa final'!$H$28="Alta",'Mapa final'!$L$28="Menor"),CONCATENATE("R",'Mapa final'!$A$28),"")</f>
        <v/>
      </c>
      <c r="Q16" s="308"/>
      <c r="R16" s="308" t="str">
        <f>IF(AND('Mapa final'!$H$34="Alta",'Mapa final'!$L$34="Menor"),CONCATENATE("R",'Mapa final'!$A$34),"")</f>
        <v/>
      </c>
      <c r="S16" s="308"/>
      <c r="T16" s="308" t="str">
        <f>IF(AND('Mapa final'!$H$40="Alta",'Mapa final'!$L$40="Menor"),CONCATENATE("R",'Mapa final'!$A$40),"")</f>
        <v/>
      </c>
      <c r="U16" s="309"/>
      <c r="V16" s="290" t="str">
        <f>IF(AND('Mapa final'!$H$28="Alta",'Mapa final'!$L$28="Moderado"),CONCATENATE("R",'Mapa final'!$A$28),"")</f>
        <v/>
      </c>
      <c r="W16" s="287"/>
      <c r="X16" s="285" t="str">
        <f>IF(AND('Mapa final'!$H$34="Alta",'Mapa final'!$L$34="Moderado"),CONCATENATE("R",'Mapa final'!$A$34),"")</f>
        <v/>
      </c>
      <c r="Y16" s="285"/>
      <c r="Z16" s="285" t="str">
        <f>IF(AND('Mapa final'!$H$40="Alta",'Mapa final'!$L$40="Moderado"),CONCATENATE("R",'Mapa final'!$A$40),"")</f>
        <v/>
      </c>
      <c r="AA16" s="286"/>
      <c r="AB16" s="290" t="str">
        <f>IF(AND('Mapa final'!$H$28="Alta",'Mapa final'!$L$28="Mayor"),CONCATENATE("R",'Mapa final'!$A$28),"")</f>
        <v/>
      </c>
      <c r="AC16" s="287"/>
      <c r="AD16" s="285" t="str">
        <f>IF(AND('Mapa final'!$H$34="Alta",'Mapa final'!$L$34="Mayor"),CONCATENATE("R",'Mapa final'!$A$34),"")</f>
        <v/>
      </c>
      <c r="AE16" s="285"/>
      <c r="AF16" s="285" t="str">
        <f>IF(AND('Mapa final'!$H$40="Alta",'Mapa final'!$L$40="Mayor"),CONCATENATE("R",'Mapa final'!$A$40),"")</f>
        <v/>
      </c>
      <c r="AG16" s="286"/>
      <c r="AH16" s="298" t="str">
        <f>IF(AND('Mapa final'!$H$28="Alta",'Mapa final'!$L$28="Catastrófico"),CONCATENATE("R",'Mapa final'!$A$28),"")</f>
        <v/>
      </c>
      <c r="AI16" s="299"/>
      <c r="AJ16" s="299" t="str">
        <f>IF(AND('Mapa final'!$H$34="Alta",'Mapa final'!$L$34="Catastrófico"),CONCATENATE("R",'Mapa final'!$A$34),"")</f>
        <v/>
      </c>
      <c r="AK16" s="299"/>
      <c r="AL16" s="299" t="str">
        <f>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IF(AND('Mapa final'!$H$46="Alta",'Mapa final'!$L$46="Leve"),CONCATENATE("R",'Mapa final'!$A$46),"")</f>
        <v/>
      </c>
      <c r="K18" s="308"/>
      <c r="L18" s="308" t="str">
        <f>IF(AND('Mapa final'!$H$52="Alta",'Mapa final'!$L$52="Leve"),CONCATENATE("R",'Mapa final'!$A$52),"")</f>
        <v/>
      </c>
      <c r="M18" s="308"/>
      <c r="N18" s="308" t="str">
        <f>IF(AND('Mapa final'!$H$58="Alta",'Mapa final'!$L$58="Leve"),CONCATENATE("R",'Mapa final'!$A$58),"")</f>
        <v/>
      </c>
      <c r="O18" s="309"/>
      <c r="P18" s="307" t="str">
        <f>IF(AND('Mapa final'!$H$46="Alta",'Mapa final'!$L$46="Menor"),CONCATENATE("R",'Mapa final'!$A$46),"")</f>
        <v/>
      </c>
      <c r="Q18" s="308"/>
      <c r="R18" s="308" t="str">
        <f>IF(AND('Mapa final'!$H$52="Alta",'Mapa final'!$L$52="Menor"),CONCATENATE("R",'Mapa final'!$A$52),"")</f>
        <v/>
      </c>
      <c r="S18" s="308"/>
      <c r="T18" s="308" t="str">
        <f>IF(AND('Mapa final'!$H$58="Alta",'Mapa final'!$L$58="Menor"),CONCATENATE("R",'Mapa final'!$A$58),"")</f>
        <v/>
      </c>
      <c r="U18" s="309"/>
      <c r="V18" s="290" t="str">
        <f>IF(AND('Mapa final'!$H$46="Alta",'Mapa final'!$L$46="Moderado"),CONCATENATE("R",'Mapa final'!$A$46),"")</f>
        <v/>
      </c>
      <c r="W18" s="287"/>
      <c r="X18" s="285" t="str">
        <f>IF(AND('Mapa final'!$H$52="Alta",'Mapa final'!$L$52="Moderado"),CONCATENATE("R",'Mapa final'!$A$52),"")</f>
        <v/>
      </c>
      <c r="Y18" s="285"/>
      <c r="Z18" s="285" t="str">
        <f>IF(AND('Mapa final'!$H$58="Alta",'Mapa final'!$L$58="Moderado"),CONCATENATE("R",'Mapa final'!$A$58),"")</f>
        <v/>
      </c>
      <c r="AA18" s="286"/>
      <c r="AB18" s="290" t="str">
        <f>IF(AND('Mapa final'!$H$46="Alta",'Mapa final'!$L$46="Mayor"),CONCATENATE("R",'Mapa final'!$A$46),"")</f>
        <v/>
      </c>
      <c r="AC18" s="287"/>
      <c r="AD18" s="285" t="str">
        <f>IF(AND('Mapa final'!$H$52="Alta",'Mapa final'!$L$52="Mayor"),CONCATENATE("R",'Mapa final'!$A$52),"")</f>
        <v/>
      </c>
      <c r="AE18" s="285"/>
      <c r="AF18" s="285" t="str">
        <f>IF(AND('Mapa final'!$H$58="Alta",'Mapa final'!$L$58="Mayor"),CONCATENATE("R",'Mapa final'!$A$58),"")</f>
        <v/>
      </c>
      <c r="AG18" s="286"/>
      <c r="AH18" s="298" t="str">
        <f>IF(AND('Mapa final'!$H$46="Alta",'Mapa final'!$L$46="Catastrófico"),CONCATENATE("R",'Mapa final'!$A$46),"")</f>
        <v/>
      </c>
      <c r="AI18" s="299"/>
      <c r="AJ18" s="299" t="str">
        <f>IF(AND('Mapa final'!$H$52="Alta",'Mapa final'!$L$52="Catastrófico"),CONCATENATE("R",'Mapa final'!$A$52),"")</f>
        <v/>
      </c>
      <c r="AK18" s="299"/>
      <c r="AL18" s="299" t="str">
        <f>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IF(AND('Mapa final'!$H$10="Media",'Mapa final'!$L$10="Leve"),CONCATENATE("R",'Mapa final'!$A$10),"")</f>
        <v/>
      </c>
      <c r="K22" s="314"/>
      <c r="L22" s="314" t="str">
        <f>IF(AND('Mapa final'!$H$16="Media",'Mapa final'!$L$16="Leve"),CONCATENATE("R",'Mapa final'!$A$16),"")</f>
        <v/>
      </c>
      <c r="M22" s="314"/>
      <c r="N22" s="314" t="str">
        <f>IF(AND('Mapa final'!$H$22="Media",'Mapa final'!$L$22="Leve"),CONCATENATE("R",'Mapa final'!$A$22),"")</f>
        <v/>
      </c>
      <c r="O22" s="315"/>
      <c r="P22" s="313" t="str">
        <f>IF(AND('Mapa final'!$H$10="Media",'Mapa final'!$L$10="Menor"),CONCATENATE("R",'Mapa final'!$A$10),"")</f>
        <v/>
      </c>
      <c r="Q22" s="314"/>
      <c r="R22" s="314" t="str">
        <f>IF(AND('Mapa final'!$H$16="Media",'Mapa final'!$L$16="Menor"),CONCATENATE("R",'Mapa final'!$A$16),"")</f>
        <v/>
      </c>
      <c r="S22" s="314"/>
      <c r="T22" s="314" t="str">
        <f>IF(AND('Mapa final'!$H$22="Media",'Mapa final'!$L$22="Menor"),CONCATENATE("R",'Mapa final'!$A$22),"")</f>
        <v/>
      </c>
      <c r="U22" s="315"/>
      <c r="V22" s="313" t="str">
        <f>IF(AND('Mapa final'!$H$10="Media",'Mapa final'!$L$10="Moderado"),CONCATENATE("R",'Mapa final'!$A$10),"")</f>
        <v/>
      </c>
      <c r="W22" s="314"/>
      <c r="X22" s="314" t="str">
        <f>IF(AND('Mapa final'!$H$16="Media",'Mapa final'!$L$16="Moderado"),CONCATENATE("R",'Mapa final'!$A$16),"")</f>
        <v/>
      </c>
      <c r="Y22" s="314"/>
      <c r="Z22" s="314" t="str">
        <f>IF(AND('Mapa final'!$H$22="Media",'Mapa final'!$L$22="Moderado"),CONCATENATE("R",'Mapa final'!$A$22),"")</f>
        <v/>
      </c>
      <c r="AA22" s="315"/>
      <c r="AB22" s="288" t="str">
        <f>IF(AND('Mapa final'!$H$10="Media",'Mapa final'!$L$10="Mayor"),CONCATENATE("R",'Mapa final'!$A$10),"")</f>
        <v/>
      </c>
      <c r="AC22" s="289"/>
      <c r="AD22" s="289" t="str">
        <f>IF(AND('Mapa final'!$H$16="Media",'Mapa final'!$L$16="Mayor"),CONCATENATE("R",'Mapa final'!$A$16),"")</f>
        <v/>
      </c>
      <c r="AE22" s="289"/>
      <c r="AF22" s="289" t="str">
        <f>IF(AND('Mapa final'!$H$22="Media",'Mapa final'!$L$22="Mayor"),CONCATENATE("R",'Mapa final'!$A$22),"")</f>
        <v/>
      </c>
      <c r="AG22" s="291"/>
      <c r="AH22" s="304" t="str">
        <f>IF(AND('Mapa final'!$H$10="Media",'Mapa final'!$L$10="Catastrófico"),CONCATENATE("R",'Mapa final'!$A$10),"")</f>
        <v/>
      </c>
      <c r="AI22" s="305"/>
      <c r="AJ22" s="305" t="str">
        <f>IF(AND('Mapa final'!$H$16="Media",'Mapa final'!$L$16="Catastrófico"),CONCATENATE("R",'Mapa final'!$A$16),"")</f>
        <v/>
      </c>
      <c r="AK22" s="305"/>
      <c r="AL22" s="305" t="str">
        <f>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IF(AND('Mapa final'!$H$28="Media",'Mapa final'!$L$28="Leve"),CONCATENATE("R",'Mapa final'!$A$28),"")</f>
        <v/>
      </c>
      <c r="K24" s="308"/>
      <c r="L24" s="308" t="str">
        <f>IF(AND('Mapa final'!$H$34="Media",'Mapa final'!$L$34="Leve"),CONCATENATE("R",'Mapa final'!$A$34),"")</f>
        <v/>
      </c>
      <c r="M24" s="308"/>
      <c r="N24" s="308" t="str">
        <f>IF(AND('Mapa final'!$H$40="Media",'Mapa final'!$L$40="Leve"),CONCATENATE("R",'Mapa final'!$A$40),"")</f>
        <v/>
      </c>
      <c r="O24" s="309"/>
      <c r="P24" s="307" t="str">
        <f>IF(AND('Mapa final'!$H$28="Media",'Mapa final'!$L$28="Menor"),CONCATENATE("R",'Mapa final'!$A$28),"")</f>
        <v/>
      </c>
      <c r="Q24" s="308"/>
      <c r="R24" s="308" t="str">
        <f>IF(AND('Mapa final'!$H$34="Media",'Mapa final'!$L$34="Menor"),CONCATENATE("R",'Mapa final'!$A$34),"")</f>
        <v/>
      </c>
      <c r="S24" s="308"/>
      <c r="T24" s="308" t="str">
        <f>IF(AND('Mapa final'!$H$40="Media",'Mapa final'!$L$40="Menor"),CONCATENATE("R",'Mapa final'!$A$40),"")</f>
        <v/>
      </c>
      <c r="U24" s="309"/>
      <c r="V24" s="307" t="str">
        <f>IF(AND('Mapa final'!$H$28="Media",'Mapa final'!$L$28="Moderado"),CONCATENATE("R",'Mapa final'!$A$28),"")</f>
        <v/>
      </c>
      <c r="W24" s="308"/>
      <c r="X24" s="308" t="str">
        <f>IF(AND('Mapa final'!$H$34="Media",'Mapa final'!$L$34="Moderado"),CONCATENATE("R",'Mapa final'!$A$34),"")</f>
        <v/>
      </c>
      <c r="Y24" s="308"/>
      <c r="Z24" s="308" t="str">
        <f>IF(AND('Mapa final'!$H$40="Media",'Mapa final'!$L$40="Moderado"),CONCATENATE("R",'Mapa final'!$A$40),"")</f>
        <v/>
      </c>
      <c r="AA24" s="309"/>
      <c r="AB24" s="290" t="str">
        <f>IF(AND('Mapa final'!$H$28="Media",'Mapa final'!$L$28="Mayor"),CONCATENATE("R",'Mapa final'!$A$28),"")</f>
        <v/>
      </c>
      <c r="AC24" s="287"/>
      <c r="AD24" s="285" t="str">
        <f>IF(AND('Mapa final'!$H$34="Media",'Mapa final'!$L$34="Mayor"),CONCATENATE("R",'Mapa final'!$A$34),"")</f>
        <v/>
      </c>
      <c r="AE24" s="285"/>
      <c r="AF24" s="285" t="str">
        <f>IF(AND('Mapa final'!$H$40="Media",'Mapa final'!$L$40="Mayor"),CONCATENATE("R",'Mapa final'!$A$40),"")</f>
        <v/>
      </c>
      <c r="AG24" s="286"/>
      <c r="AH24" s="298" t="str">
        <f>IF(AND('Mapa final'!$H$28="Media",'Mapa final'!$L$28="Catastrófico"),CONCATENATE("R",'Mapa final'!$A$28),"")</f>
        <v/>
      </c>
      <c r="AI24" s="299"/>
      <c r="AJ24" s="299" t="str">
        <f>IF(AND('Mapa final'!$H$34="Media",'Mapa final'!$L$34="Catastrófico"),CONCATENATE("R",'Mapa final'!$A$34),"")</f>
        <v/>
      </c>
      <c r="AK24" s="299"/>
      <c r="AL24" s="299" t="str">
        <f>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IF(AND('Mapa final'!$H$46="Media",'Mapa final'!$L$46="Leve"),CONCATENATE("R",'Mapa final'!$A$46),"")</f>
        <v/>
      </c>
      <c r="K26" s="308"/>
      <c r="L26" s="308" t="str">
        <f>IF(AND('Mapa final'!$H$52="Media",'Mapa final'!$L$52="Leve"),CONCATENATE("R",'Mapa final'!$A$52),"")</f>
        <v/>
      </c>
      <c r="M26" s="308"/>
      <c r="N26" s="308" t="str">
        <f>IF(AND('Mapa final'!$H$58="Media",'Mapa final'!$L$58="Leve"),CONCATENATE("R",'Mapa final'!$A$58),"")</f>
        <v/>
      </c>
      <c r="O26" s="309"/>
      <c r="P26" s="307" t="str">
        <f>IF(AND('Mapa final'!$H$46="Media",'Mapa final'!$L$46="Menor"),CONCATENATE("R",'Mapa final'!$A$46),"")</f>
        <v/>
      </c>
      <c r="Q26" s="308"/>
      <c r="R26" s="308" t="str">
        <f>IF(AND('Mapa final'!$H$52="Media",'Mapa final'!$L$52="Menor"),CONCATENATE("R",'Mapa final'!$A$52),"")</f>
        <v/>
      </c>
      <c r="S26" s="308"/>
      <c r="T26" s="308" t="str">
        <f>IF(AND('Mapa final'!$H$58="Media",'Mapa final'!$L$58="Menor"),CONCATENATE("R",'Mapa final'!$A$58),"")</f>
        <v/>
      </c>
      <c r="U26" s="309"/>
      <c r="V26" s="307" t="str">
        <f>IF(AND('Mapa final'!$H$46="Media",'Mapa final'!$L$46="Moderado"),CONCATENATE("R",'Mapa final'!$A$46),"")</f>
        <v/>
      </c>
      <c r="W26" s="308"/>
      <c r="X26" s="308" t="str">
        <f>IF(AND('Mapa final'!$H$52="Media",'Mapa final'!$L$52="Moderado"),CONCATENATE("R",'Mapa final'!$A$52),"")</f>
        <v/>
      </c>
      <c r="Y26" s="308"/>
      <c r="Z26" s="308" t="str">
        <f>IF(AND('Mapa final'!$H$58="Media",'Mapa final'!$L$58="Moderado"),CONCATENATE("R",'Mapa final'!$A$58),"")</f>
        <v/>
      </c>
      <c r="AA26" s="309"/>
      <c r="AB26" s="290" t="str">
        <f>IF(AND('Mapa final'!$H$46="Media",'Mapa final'!$L$46="Mayor"),CONCATENATE("R",'Mapa final'!$A$46),"")</f>
        <v/>
      </c>
      <c r="AC26" s="287"/>
      <c r="AD26" s="285" t="str">
        <f>IF(AND('Mapa final'!$H$52="Media",'Mapa final'!$L$52="Mayor"),CONCATENATE("R",'Mapa final'!$A$52),"")</f>
        <v/>
      </c>
      <c r="AE26" s="285"/>
      <c r="AF26" s="285" t="str">
        <f>IF(AND('Mapa final'!$H$58="Media",'Mapa final'!$L$58="Mayor"),CONCATENATE("R",'Mapa final'!$A$58),"")</f>
        <v/>
      </c>
      <c r="AG26" s="286"/>
      <c r="AH26" s="298" t="str">
        <f>IF(AND('Mapa final'!$H$46="Media",'Mapa final'!$L$46="Catastrófico"),CONCATENATE("R",'Mapa final'!$A$46),"")</f>
        <v/>
      </c>
      <c r="AI26" s="299"/>
      <c r="AJ26" s="299" t="str">
        <f>IF(AND('Mapa final'!$H$52="Media",'Mapa final'!$L$52="Catastrófico"),CONCATENATE("R",'Mapa final'!$A$52),"")</f>
        <v/>
      </c>
      <c r="AK26" s="299"/>
      <c r="AL26" s="299" t="str">
        <f>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IF(AND('Mapa final'!$H$10="Baja",'Mapa final'!$L$10="Leve"),CONCATENATE("R",'Mapa final'!$A$10),"")</f>
        <v/>
      </c>
      <c r="K30" s="323"/>
      <c r="L30" s="323" t="str">
        <f>IF(AND('Mapa final'!$H$16="Baja",'Mapa final'!$L$16="Leve"),CONCATENATE("R",'Mapa final'!$A$16),"")</f>
        <v/>
      </c>
      <c r="M30" s="323"/>
      <c r="N30" s="323" t="str">
        <f>IF(AND('Mapa final'!$H$22="Baja",'Mapa final'!$L$22="Leve"),CONCATENATE("R",'Mapa final'!$A$22),"")</f>
        <v/>
      </c>
      <c r="O30" s="324"/>
      <c r="P30" s="314" t="str">
        <f>IF(AND('Mapa final'!$H$10="Baja",'Mapa final'!$L$10="Menor"),CONCATENATE("R",'Mapa final'!$A$10),"")</f>
        <v/>
      </c>
      <c r="Q30" s="314"/>
      <c r="R30" s="314" t="str">
        <f>IF(AND('Mapa final'!$H$16="Baja",'Mapa final'!$L$16="Menor"),CONCATENATE("R",'Mapa final'!$A$16),"")</f>
        <v/>
      </c>
      <c r="S30" s="314"/>
      <c r="T30" s="314" t="str">
        <f>IF(AND('Mapa final'!$H$22="Baja",'Mapa final'!$L$22="Menor"),CONCATENATE("R",'Mapa final'!$A$22),"")</f>
        <v/>
      </c>
      <c r="U30" s="315"/>
      <c r="V30" s="313" t="str">
        <f>IF(AND('Mapa final'!$H$10="Baja",'Mapa final'!$L$10="Moderado"),CONCATENATE("R",'Mapa final'!$A$10),"")</f>
        <v/>
      </c>
      <c r="W30" s="314"/>
      <c r="X30" s="314" t="str">
        <f>IF(AND('Mapa final'!$H$16="Baja",'Mapa final'!$L$16="Moderado"),CONCATENATE("R",'Mapa final'!$A$16),"")</f>
        <v/>
      </c>
      <c r="Y30" s="314"/>
      <c r="Z30" s="314" t="str">
        <f>IF(AND('Mapa final'!$H$22="Baja",'Mapa final'!$L$22="Moderado"),CONCATENATE("R",'Mapa final'!$A$22),"")</f>
        <v/>
      </c>
      <c r="AA30" s="315"/>
      <c r="AB30" s="288" t="str">
        <f>IF(AND('Mapa final'!$H$10="Baja",'Mapa final'!$L$10="Mayor"),CONCATENATE("R",'Mapa final'!$A$10),"")</f>
        <v/>
      </c>
      <c r="AC30" s="289"/>
      <c r="AD30" s="289" t="str">
        <f>IF(AND('Mapa final'!$H$16="Baja",'Mapa final'!$L$16="Mayor"),CONCATENATE("R",'Mapa final'!$A$16),"")</f>
        <v/>
      </c>
      <c r="AE30" s="289"/>
      <c r="AF30" s="289" t="str">
        <f>IF(AND('Mapa final'!$H$22="Baja",'Mapa final'!$L$22="Mayor"),CONCATENATE("R",'Mapa final'!$A$22),"")</f>
        <v/>
      </c>
      <c r="AG30" s="291"/>
      <c r="AH30" s="304" t="str">
        <f>IF(AND('Mapa final'!$H$10="Baja",'Mapa final'!$L$10="Catastrófico"),CONCATENATE("R",'Mapa final'!$A$10),"")</f>
        <v/>
      </c>
      <c r="AI30" s="305"/>
      <c r="AJ30" s="305" t="str">
        <f>IF(AND('Mapa final'!$H$16="Baja",'Mapa final'!$L$16="Catastrófico"),CONCATENATE("R",'Mapa final'!$A$16),"")</f>
        <v/>
      </c>
      <c r="AK30" s="305"/>
      <c r="AL30" s="305" t="str">
        <f>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IF(AND('Mapa final'!$H$28="Baja",'Mapa final'!$L$28="Leve"),CONCATENATE("R",'Mapa final'!$A$28),"")</f>
        <v/>
      </c>
      <c r="K32" s="316"/>
      <c r="L32" s="316" t="str">
        <f>IF(AND('Mapa final'!$H$34="Baja",'Mapa final'!$L$34="Leve"),CONCATENATE("R",'Mapa final'!$A$34),"")</f>
        <v/>
      </c>
      <c r="M32" s="316"/>
      <c r="N32" s="316" t="str">
        <f>IF(AND('Mapa final'!$H$40="Baja",'Mapa final'!$L$40="Leve"),CONCATENATE("R",'Mapa final'!$A$40),"")</f>
        <v/>
      </c>
      <c r="O32" s="317"/>
      <c r="P32" s="308" t="str">
        <f>IF(AND('Mapa final'!$H$28="Baja",'Mapa final'!$L$28="Menor"),CONCATENATE("R",'Mapa final'!$A$28),"")</f>
        <v/>
      </c>
      <c r="Q32" s="308"/>
      <c r="R32" s="308" t="str">
        <f>IF(AND('Mapa final'!$H$34="Baja",'Mapa final'!$L$34="Menor"),CONCATENATE("R",'Mapa final'!$A$34),"")</f>
        <v/>
      </c>
      <c r="S32" s="308"/>
      <c r="T32" s="308" t="str">
        <f>IF(AND('Mapa final'!$H$40="Baja",'Mapa final'!$L$40="Menor"),CONCATENATE("R",'Mapa final'!$A$40),"")</f>
        <v/>
      </c>
      <c r="U32" s="309"/>
      <c r="V32" s="307" t="str">
        <f>IF(AND('Mapa final'!$H$28="Baja",'Mapa final'!$L$28="Moderado"),CONCATENATE("R",'Mapa final'!$A$28),"")</f>
        <v/>
      </c>
      <c r="W32" s="308"/>
      <c r="X32" s="308" t="str">
        <f>IF(AND('Mapa final'!$H$34="Baja",'Mapa final'!$L$34="Moderado"),CONCATENATE("R",'Mapa final'!$A$34),"")</f>
        <v/>
      </c>
      <c r="Y32" s="308"/>
      <c r="Z32" s="308" t="str">
        <f>IF(AND('Mapa final'!$H$40="Baja",'Mapa final'!$L$40="Moderado"),CONCATENATE("R",'Mapa final'!$A$40),"")</f>
        <v/>
      </c>
      <c r="AA32" s="309"/>
      <c r="AB32" s="290" t="str">
        <f>IF(AND('Mapa final'!$H$28="Baja",'Mapa final'!$L$28="Mayor"),CONCATENATE("R",'Mapa final'!$A$28),"")</f>
        <v/>
      </c>
      <c r="AC32" s="287"/>
      <c r="AD32" s="285" t="str">
        <f>IF(AND('Mapa final'!$H$34="Baja",'Mapa final'!$L$34="Mayor"),CONCATENATE("R",'Mapa final'!$A$34),"")</f>
        <v/>
      </c>
      <c r="AE32" s="285"/>
      <c r="AF32" s="285" t="str">
        <f>IF(AND('Mapa final'!$H$40="Baja",'Mapa final'!$L$40="Mayor"),CONCATENATE("R",'Mapa final'!$A$40),"")</f>
        <v/>
      </c>
      <c r="AG32" s="286"/>
      <c r="AH32" s="298" t="str">
        <f>IF(AND('Mapa final'!$H$28="Baja",'Mapa final'!$L$28="Catastrófico"),CONCATENATE("R",'Mapa final'!$A$28),"")</f>
        <v/>
      </c>
      <c r="AI32" s="299"/>
      <c r="AJ32" s="299" t="str">
        <f>IF(AND('Mapa final'!$H$34="Baja",'Mapa final'!$L$34="Catastrófico"),CONCATENATE("R",'Mapa final'!$A$34),"")</f>
        <v/>
      </c>
      <c r="AK32" s="299"/>
      <c r="AL32" s="299" t="str">
        <f>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IF(AND('Mapa final'!$H$46="Baja",'Mapa final'!$L$46="Leve"),CONCATENATE("R",'Mapa final'!$A$46),"")</f>
        <v/>
      </c>
      <c r="K34" s="316"/>
      <c r="L34" s="316" t="str">
        <f>IF(AND('Mapa final'!$H$52="Baja",'Mapa final'!$L$52="Leve"),CONCATENATE("R",'Mapa final'!$A$52),"")</f>
        <v/>
      </c>
      <c r="M34" s="316"/>
      <c r="N34" s="316" t="str">
        <f>IF(AND('Mapa final'!$H$58="Baja",'Mapa final'!$L$58="Leve"),CONCATENATE("R",'Mapa final'!$A$58),"")</f>
        <v/>
      </c>
      <c r="O34" s="317"/>
      <c r="P34" s="308" t="str">
        <f>IF(AND('Mapa final'!$H$46="Baja",'Mapa final'!$L$46="Menor"),CONCATENATE("R",'Mapa final'!$A$46),"")</f>
        <v/>
      </c>
      <c r="Q34" s="308"/>
      <c r="R34" s="308" t="str">
        <f>IF(AND('Mapa final'!$H$52="Baja",'Mapa final'!$L$52="Menor"),CONCATENATE("R",'Mapa final'!$A$52),"")</f>
        <v/>
      </c>
      <c r="S34" s="308"/>
      <c r="T34" s="308" t="str">
        <f>IF(AND('Mapa final'!$H$58="Baja",'Mapa final'!$L$58="Menor"),CONCATENATE("R",'Mapa final'!$A$58),"")</f>
        <v/>
      </c>
      <c r="U34" s="309"/>
      <c r="V34" s="307" t="str">
        <f>IF(AND('Mapa final'!$H$46="Baja",'Mapa final'!$L$46="Moderado"),CONCATENATE("R",'Mapa final'!$A$46),"")</f>
        <v/>
      </c>
      <c r="W34" s="308"/>
      <c r="X34" s="308" t="str">
        <f>IF(AND('Mapa final'!$H$52="Baja",'Mapa final'!$L$52="Moderado"),CONCATENATE("R",'Mapa final'!$A$52),"")</f>
        <v/>
      </c>
      <c r="Y34" s="308"/>
      <c r="Z34" s="308" t="str">
        <f>IF(AND('Mapa final'!$H$58="Baja",'Mapa final'!$L$58="Moderado"),CONCATENATE("R",'Mapa final'!$A$58),"")</f>
        <v/>
      </c>
      <c r="AA34" s="309"/>
      <c r="AB34" s="290" t="str">
        <f>IF(AND('Mapa final'!$H$46="Baja",'Mapa final'!$L$46="Mayor"),CONCATENATE("R",'Mapa final'!$A$46),"")</f>
        <v/>
      </c>
      <c r="AC34" s="287"/>
      <c r="AD34" s="285" t="str">
        <f>IF(AND('Mapa final'!$H$52="Baja",'Mapa final'!$L$52="Mayor"),CONCATENATE("R",'Mapa final'!$A$52),"")</f>
        <v/>
      </c>
      <c r="AE34" s="285"/>
      <c r="AF34" s="285" t="str">
        <f>IF(AND('Mapa final'!$H$58="Baja",'Mapa final'!$L$58="Mayor"),CONCATENATE("R",'Mapa final'!$A$58),"")</f>
        <v/>
      </c>
      <c r="AG34" s="286"/>
      <c r="AH34" s="298" t="str">
        <f>IF(AND('Mapa final'!$H$46="Baja",'Mapa final'!$L$46="Catastrófico"),CONCATENATE("R",'Mapa final'!$A$46),"")</f>
        <v/>
      </c>
      <c r="AI34" s="299"/>
      <c r="AJ34" s="299" t="str">
        <f>IF(AND('Mapa final'!$H$52="Baja",'Mapa final'!$L$52="Catastrófico"),CONCATENATE("R",'Mapa final'!$A$52),"")</f>
        <v/>
      </c>
      <c r="AK34" s="299"/>
      <c r="AL34" s="299" t="str">
        <f>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IF(AND('Mapa final'!$H$10="Muy Baja",'Mapa final'!$L$10="Leve"),CONCATENATE("R",'Mapa final'!$A$10),"")</f>
        <v>R1</v>
      </c>
      <c r="K38" s="323"/>
      <c r="L38" s="323" t="str">
        <f>IF(AND('Mapa final'!$H$16="Muy Baja",'Mapa final'!$L$16="Leve"),CONCATENATE("R",'Mapa final'!$A$16),"")</f>
        <v>R2</v>
      </c>
      <c r="M38" s="323"/>
      <c r="N38" s="323" t="str">
        <f>IF(AND('Mapa final'!$H$22="Muy Baja",'Mapa final'!$L$22="Leve"),CONCATENATE("R",'Mapa final'!$A$22),"")</f>
        <v/>
      </c>
      <c r="O38" s="324"/>
      <c r="P38" s="322" t="str">
        <f>IF(AND('Mapa final'!$H$10="Muy Baja",'Mapa final'!$L$10="Menor"),CONCATENATE("R",'Mapa final'!$A$10),"")</f>
        <v/>
      </c>
      <c r="Q38" s="323"/>
      <c r="R38" s="323" t="str">
        <f>IF(AND('Mapa final'!$H$16="Muy Baja",'Mapa final'!$L$16="Menor"),CONCATENATE("R",'Mapa final'!$A$16),"")</f>
        <v/>
      </c>
      <c r="S38" s="323"/>
      <c r="T38" s="323" t="str">
        <f>IF(AND('Mapa final'!$H$22="Muy Baja",'Mapa final'!$L$22="Menor"),CONCATENATE("R",'Mapa final'!$A$22),"")</f>
        <v/>
      </c>
      <c r="U38" s="324"/>
      <c r="V38" s="313" t="str">
        <f>IF(AND('Mapa final'!$H$10="Muy Baja",'Mapa final'!$L$10="Moderado"),CONCATENATE("R",'Mapa final'!$A$10),"")</f>
        <v/>
      </c>
      <c r="W38" s="314"/>
      <c r="X38" s="314" t="str">
        <f>IF(AND('Mapa final'!$H$16="Muy Baja",'Mapa final'!$L$16="Moderado"),CONCATENATE("R",'Mapa final'!$A$16),"")</f>
        <v/>
      </c>
      <c r="Y38" s="314"/>
      <c r="Z38" s="314" t="str">
        <f>IF(AND('Mapa final'!$H$22="Muy Baja",'Mapa final'!$L$22="Moderado"),CONCATENATE("R",'Mapa final'!$A$22),"")</f>
        <v/>
      </c>
      <c r="AA38" s="315"/>
      <c r="AB38" s="288" t="str">
        <f>IF(AND('Mapa final'!$H$10="Muy Baja",'Mapa final'!$L$10="Mayor"),CONCATENATE("R",'Mapa final'!$A$10),"")</f>
        <v/>
      </c>
      <c r="AC38" s="289"/>
      <c r="AD38" s="289" t="str">
        <f>IF(AND('Mapa final'!$H$16="Muy Baja",'Mapa final'!$L$16="Mayor"),CONCATENATE("R",'Mapa final'!$A$16),"")</f>
        <v/>
      </c>
      <c r="AE38" s="289"/>
      <c r="AF38" s="289" t="str">
        <f>IF(AND('Mapa final'!$H$22="Muy Baja",'Mapa final'!$L$22="Mayor"),CONCATENATE("R",'Mapa final'!$A$22),"")</f>
        <v/>
      </c>
      <c r="AG38" s="291"/>
      <c r="AH38" s="304" t="str">
        <f>IF(AND('Mapa final'!$H$10="Muy Baja",'Mapa final'!$L$10="Catastrófico"),CONCATENATE("R",'Mapa final'!$A$10),"")</f>
        <v/>
      </c>
      <c r="AI38" s="305"/>
      <c r="AJ38" s="305" t="str">
        <f>IF(AND('Mapa final'!$H$16="Muy Baja",'Mapa final'!$L$16="Catastrófico"),CONCATENATE("R",'Mapa final'!$A$16),"")</f>
        <v/>
      </c>
      <c r="AK38" s="305"/>
      <c r="AL38" s="305" t="str">
        <f>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IF(AND('Mapa final'!$H$28="Muy Baja",'Mapa final'!$L$28="Leve"),CONCATENATE("R",'Mapa final'!$A$28),"")</f>
        <v/>
      </c>
      <c r="K40" s="316"/>
      <c r="L40" s="316" t="str">
        <f>IF(AND('Mapa final'!$H$34="Muy Baja",'Mapa final'!$L$34="Leve"),CONCATENATE("R",'Mapa final'!$A$34),"")</f>
        <v/>
      </c>
      <c r="M40" s="316"/>
      <c r="N40" s="316" t="str">
        <f>IF(AND('Mapa final'!$H$40="Muy Baja",'Mapa final'!$L$40="Leve"),CONCATENATE("R",'Mapa final'!$A$40),"")</f>
        <v/>
      </c>
      <c r="O40" s="317"/>
      <c r="P40" s="318" t="str">
        <f>IF(AND('Mapa final'!$H$28="Muy Baja",'Mapa final'!$L$28="Menor"),CONCATENATE("R",'Mapa final'!$A$28),"")</f>
        <v/>
      </c>
      <c r="Q40" s="316"/>
      <c r="R40" s="316" t="str">
        <f>IF(AND('Mapa final'!$H$34="Muy Baja",'Mapa final'!$L$34="Menor"),CONCATENATE("R",'Mapa final'!$A$34),"")</f>
        <v/>
      </c>
      <c r="S40" s="316"/>
      <c r="T40" s="316" t="str">
        <f>IF(AND('Mapa final'!$H$40="Muy Baja",'Mapa final'!$L$40="Menor"),CONCATENATE("R",'Mapa final'!$A$40),"")</f>
        <v/>
      </c>
      <c r="U40" s="317"/>
      <c r="V40" s="307" t="str">
        <f>IF(AND('Mapa final'!$H$28="Muy Baja",'Mapa final'!$L$28="Moderado"),CONCATENATE("R",'Mapa final'!$A$28),"")</f>
        <v/>
      </c>
      <c r="W40" s="308"/>
      <c r="X40" s="308" t="str">
        <f>IF(AND('Mapa final'!$H$34="Muy Baja",'Mapa final'!$L$34="Moderado"),CONCATENATE("R",'Mapa final'!$A$34),"")</f>
        <v/>
      </c>
      <c r="Y40" s="308"/>
      <c r="Z40" s="308" t="str">
        <f>IF(AND('Mapa final'!$H$40="Muy Baja",'Mapa final'!$L$40="Moderado"),CONCATENATE("R",'Mapa final'!$A$40),"")</f>
        <v/>
      </c>
      <c r="AA40" s="309"/>
      <c r="AB40" s="290" t="str">
        <f>IF(AND('Mapa final'!$H$28="Muy Baja",'Mapa final'!$L$28="Mayor"),CONCATENATE("R",'Mapa final'!$A$28),"")</f>
        <v/>
      </c>
      <c r="AC40" s="287"/>
      <c r="AD40" s="285" t="str">
        <f>IF(AND('Mapa final'!$H$34="Muy Baja",'Mapa final'!$L$34="Mayor"),CONCATENATE("R",'Mapa final'!$A$34),"")</f>
        <v/>
      </c>
      <c r="AE40" s="285"/>
      <c r="AF40" s="285" t="str">
        <f>IF(AND('Mapa final'!$H$40="Muy Baja",'Mapa final'!$L$40="Mayor"),CONCATENATE("R",'Mapa final'!$A$40),"")</f>
        <v/>
      </c>
      <c r="AG40" s="286"/>
      <c r="AH40" s="298" t="str">
        <f>IF(AND('Mapa final'!$H$28="Muy Baja",'Mapa final'!$L$28="Catastrófico"),CONCATENATE("R",'Mapa final'!$A$28),"")</f>
        <v/>
      </c>
      <c r="AI40" s="299"/>
      <c r="AJ40" s="299" t="str">
        <f>IF(AND('Mapa final'!$H$34="Muy Baja",'Mapa final'!$L$34="Catastrófico"),CONCATENATE("R",'Mapa final'!$A$34),"")</f>
        <v/>
      </c>
      <c r="AK40" s="299"/>
      <c r="AL40" s="299" t="str">
        <f>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IF(AND('Mapa final'!$H$46="Muy Baja",'Mapa final'!$L$46="Leve"),CONCATENATE("R",'Mapa final'!$A$46),"")</f>
        <v/>
      </c>
      <c r="K42" s="316"/>
      <c r="L42" s="316" t="str">
        <f>IF(AND('Mapa final'!$H$52="Muy Baja",'Mapa final'!$L$52="Leve"),CONCATENATE("R",'Mapa final'!$A$52),"")</f>
        <v/>
      </c>
      <c r="M42" s="316"/>
      <c r="N42" s="316" t="str">
        <f>IF(AND('Mapa final'!$H$58="Muy Baja",'Mapa final'!$L$58="Leve"),CONCATENATE("R",'Mapa final'!$A$58),"")</f>
        <v/>
      </c>
      <c r="O42" s="317"/>
      <c r="P42" s="318" t="str">
        <f>IF(AND('Mapa final'!$H$46="Muy Baja",'Mapa final'!$L$46="Menor"),CONCATENATE("R",'Mapa final'!$A$46),"")</f>
        <v/>
      </c>
      <c r="Q42" s="316"/>
      <c r="R42" s="316" t="str">
        <f>IF(AND('Mapa final'!$H$52="Muy Baja",'Mapa final'!$L$52="Menor"),CONCATENATE("R",'Mapa final'!$A$52),"")</f>
        <v/>
      </c>
      <c r="S42" s="316"/>
      <c r="T42" s="316" t="str">
        <f>IF(AND('Mapa final'!$H$58="Muy Baja",'Mapa final'!$L$58="Menor"),CONCATENATE("R",'Mapa final'!$A$58),"")</f>
        <v/>
      </c>
      <c r="U42" s="317"/>
      <c r="V42" s="307" t="str">
        <f>IF(AND('Mapa final'!$H$46="Muy Baja",'Mapa final'!$L$46="Moderado"),CONCATENATE("R",'Mapa final'!$A$46),"")</f>
        <v/>
      </c>
      <c r="W42" s="308"/>
      <c r="X42" s="308" t="str">
        <f>IF(AND('Mapa final'!$H$52="Muy Baja",'Mapa final'!$L$52="Moderado"),CONCATENATE("R",'Mapa final'!$A$52),"")</f>
        <v/>
      </c>
      <c r="Y42" s="308"/>
      <c r="Z42" s="308" t="str">
        <f>IF(AND('Mapa final'!$H$58="Muy Baja",'Mapa final'!$L$58="Moderado"),CONCATENATE("R",'Mapa final'!$A$58),"")</f>
        <v/>
      </c>
      <c r="AA42" s="309"/>
      <c r="AB42" s="290" t="str">
        <f>IF(AND('Mapa final'!$H$46="Muy Baja",'Mapa final'!$L$46="Mayor"),CONCATENATE("R",'Mapa final'!$A$46),"")</f>
        <v/>
      </c>
      <c r="AC42" s="287"/>
      <c r="AD42" s="285" t="str">
        <f>IF(AND('Mapa final'!$H$52="Muy Baja",'Mapa final'!$L$52="Mayor"),CONCATENATE("R",'Mapa final'!$A$52),"")</f>
        <v/>
      </c>
      <c r="AE42" s="285"/>
      <c r="AF42" s="285" t="str">
        <f>IF(AND('Mapa final'!$H$58="Muy Baja",'Mapa final'!$L$58="Mayor"),CONCATENATE("R",'Mapa final'!$A$58),"")</f>
        <v/>
      </c>
      <c r="AG42" s="286"/>
      <c r="AH42" s="298" t="str">
        <f>IF(AND('Mapa final'!$H$46="Muy Baja",'Mapa final'!$L$46="Catastrófico"),CONCATENATE("R",'Mapa final'!$A$46),"")</f>
        <v/>
      </c>
      <c r="AI42" s="299"/>
      <c r="AJ42" s="299" t="str">
        <f>IF(AND('Mapa final'!$H$52="Muy Baja",'Mapa final'!$L$52="Catastrófico"),CONCATENATE("R",'Mapa final'!$A$52),"")</f>
        <v/>
      </c>
      <c r="AK42" s="299"/>
      <c r="AL42" s="299" t="str">
        <f>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IF(AND('Mapa final'!$Y$10="Muy Baja",'Mapa final'!$AA$10="Leve"),CONCATENATE("R1C",'Mapa final'!$O$10),"")</f>
        <v>R1C1</v>
      </c>
      <c r="K46" s="75" t="str">
        <f>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R2C1</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2022-11-08T00:39:31Z</cp:lastPrinted>
  <dcterms:created xsi:type="dcterms:W3CDTF">2020-03-24T23:12:47Z</dcterms:created>
  <dcterms:modified xsi:type="dcterms:W3CDTF">2025-04-07T16:43:27Z</dcterms:modified>
</cp:coreProperties>
</file>