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4CBA5904-D077-43A7-9EE2-F3A5A8F7AE4F}"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9"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33" i="1"/>
  <c r="K30" i="1"/>
  <c r="K26" i="1"/>
  <c r="K31" i="1"/>
  <c r="K18" i="1"/>
  <c r="K44" i="1"/>
  <c r="K66" i="1"/>
  <c r="K39" i="1"/>
  <c r="K21" i="1"/>
  <c r="K51" i="1"/>
  <c r="K45" i="1"/>
  <c r="K17" i="1"/>
  <c r="K53" i="1"/>
  <c r="K43" i="1"/>
  <c r="K32" i="1"/>
  <c r="K38" i="1"/>
  <c r="K69" i="1"/>
  <c r="K67" i="1"/>
  <c r="K59" i="1"/>
  <c r="K29" i="1"/>
  <c r="K19" i="1"/>
  <c r="K27" i="1"/>
  <c r="K54" i="1"/>
  <c r="K24" i="1"/>
  <c r="K55" i="1"/>
  <c r="K47" i="1"/>
  <c r="K23" i="1"/>
  <c r="K41" i="1"/>
  <c r="K63" i="1"/>
  <c r="K65" i="1"/>
  <c r="K50" i="1"/>
  <c r="K56" i="1"/>
  <c r="K57" i="1"/>
  <c r="K37" i="1"/>
  <c r="K61" i="1"/>
  <c r="K60" i="1"/>
  <c r="K68" i="1"/>
  <c r="K25" i="1"/>
  <c r="K42" i="1"/>
  <c r="K48" i="1"/>
  <c r="K49" i="1"/>
  <c r="K62" i="1"/>
  <c r="K35" i="1"/>
  <c r="K36" i="1"/>
  <c r="K20" i="1"/>
  <c r="F221" i="13" l="1"/>
  <c r="F211" i="13"/>
  <c r="F212" i="13"/>
  <c r="F213" i="13"/>
  <c r="F214" i="13"/>
  <c r="F215" i="13"/>
  <c r="F216" i="13"/>
  <c r="F217" i="13"/>
  <c r="F218" i="13"/>
  <c r="F219" i="13"/>
  <c r="F220" i="13"/>
  <c r="F210" i="13"/>
  <c r="B221" i="13" a="1"/>
  <c r="K14" i="1"/>
  <c r="K13" i="1"/>
  <c r="K12" i="1"/>
  <c r="K11"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<sst xmlns="http://schemas.openxmlformats.org/spreadsheetml/2006/main" count="375" uniqueCount="239">
  <si>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</si>
  <si>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</si>
  <si>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</si>
  <si>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</si>
  <si>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</si>
  <si>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</si>
  <si>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</si>
  <si>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</si>
  <si>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</si>
  <si>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</si>
  <si>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</si>
  <si>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</si>
  <si>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</si>
  <si>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</si>
  <si>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</si>
  <si>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</si>
  <si>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</si>
  <si>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</si>
  <si>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</si>
  <si>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</si>
  <si>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</si>
  <si>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</si>
  <si>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</si>
  <si>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</si>
  <si>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</si>
  <si>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</si>
  <si>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</si>
  <si>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</si>
  <si>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</si>
  <si>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</si>
  <si>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</si>
  <si>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</si>
  <si>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</si>
  <si>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</si>
  <si>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</si>
  <si>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</si>
  <si>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</si>
  <si>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</si>
  <si>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</si>
  <si>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</si>
  <si>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</si>
  <si>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</si>
  <si>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</si>
  <si>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</si>
  <si>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</si>
  <si>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</si>
  <si>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</si>
  <si>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</si>
  <si>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</si>
  <si>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</si>
  <si>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</si>
  <si>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</si>
  <si>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</si>
  <si>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</si>
  <si>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</si>
  <si>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</si>
  <si>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</si>
  <si>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</si>
  <si>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</si>
  <si>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</si>
  <si>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</si>
  <si>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</si>
  <si>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</si>
  <si>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</si>
  <si>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</si>
  <si>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</si>
  <si>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</si>
  <si>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</si>
  <si>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</si>
  <si>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</si>
  <si>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</si>
  <si>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</si>
  <si>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</si>
  <si>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</si>
  <si>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</si>
  <si>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</si>
  <si>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</si>
  <si>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</si>
  <si>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</si>
  <si>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</si>
  <si>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</si>
  <si>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</si>
  <si>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</si>
  <si>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</si>
  <si>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</si>
  <si>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</si>
  <si>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</si>
  <si>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</si>
  <si>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</si>
  <si>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</si>
  <si>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</si>
  <si>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</si>
  <si>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</si>
  <si>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</si>
  <si>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</si>
  <si>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</si>
  <si>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</si>
  <si>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</si>
  <si>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</si>
  <si>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</si>
  <si>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</si>
  <si>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</si>
  <si>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</si>
  <si>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</si>
  <si>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</si>
  <si>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</si>
  <si>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</si>
  <si>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</si>
  <si>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</si>
  <si>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</si>
  <si>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</si>
  <si>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</si>
  <si>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</si>
  <si>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</si>
  <si>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</si>
  <si>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</si>
  <si>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</si>
  <si>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</si>
  <si>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</si>
  <si>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</si>
  <si>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</si>
  <si>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</si>
  <si>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</si>
  <si>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</si>
  <si>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</si>
  <si>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</si>
  <si>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</si>
  <si>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</si>
  <si>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</si>
  <si>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</si>
  <si>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</si>
  <si>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</si>
  <si>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</si>
  <si>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</si>
  <si>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</si>
  <si>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</si>
  <si>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</si>
  <si>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</si>
  <si>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</si>
  <si>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</si>
  <si>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</si>
  <si>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</si>
  <si>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</si>
  <si>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</si>
  <si>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</si>
  <si>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</si>
  <si>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</si>
  <si>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</si>
  <si>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</si>
  <si>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</si>
  <si>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</si>
  <si>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</si>
  <si>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</si>
  <si>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</si>
  <si>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</si>
  <si>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</si>
  <si>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</si>
  <si>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</si>
  <si>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</si>
  <si>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</si>
  <si>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</si>
  <si>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</si>
  <si>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</si>
  <si>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</si>
  <si>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</si>
  <si>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</si>
  <si>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</si>
  <si>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</si>
  <si>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</si>
  <si>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</si>
  <si>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</si>
  <si>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</si>
  <si>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</si>
  <si>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</si>
  <si>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</si>
  <si>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</si>
  <si>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</si>
  <si>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</si>
  <si>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</si>
  <si>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</si>
  <si>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</si>
  <si>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</si>
  <si>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</si>
  <si>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</si>
  <si>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</si>
  <si>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</si>
  <si>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</si>
  <si>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</si>
  <si>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</si>
  <si>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</si>
  <si>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</si>
  <si>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</si>
  <si>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</si>
  <si>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</si>
  <si>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</si>
  <si>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</si>
  <si>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</si>
  <si>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</si>
  <si>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</si>
  <si>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</si>
  <si>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</si>
  <si>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</si>
  <si>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</si>
  <si>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</si>
  <si>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</si>
  <si>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</si>
  <si>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</si>
  <si>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</si>
  <si>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</si>
  <si>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</si>
  <si>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</si>
  <si>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</si>
  <si>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</si>
  <si>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</si>
  <si>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</si>
  <si>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</si>
  <si>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</si>
  <si>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</si>
  <si>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</si>
  <si>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</si>
  <si>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</si>
  <si>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</si>
  <si>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</si>
  <si>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</si>
  <si>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</si>
  <si>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</si>
  <si>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</si>
  <si>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</si>
  <si>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</si>
  <si>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</si>
  <si>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</si>
  <si>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</si>
  <si>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Capacitar a la comunidad academica en el buen manejo del sistema de información aplicado en la biblioteca. </t>
  </si>
  <si>
    <t>Se evidencia los backups de almacenamiento de información del sistema KOHA.</t>
  </si>
  <si>
    <t>Se evidencia requerimiento para fumigación de control de plagas en el mes de enero de 2024, la fumigación se realizo en el mes de agosto de 2024 realizo, así mismo el personal de servicios generales contratado realizan limpieza y aseos periodicos para evital la polución y las plagas en la biblioteca</t>
  </si>
  <si>
    <t>Se evidencia solicitud implementos de protección a través de plan de compras y solicitud de limpieza y aseo a la Vicerectoría administrativa, se evidencia en uso de los implementos de protección personal para los funcionarios que laboran en la biblioteca, esta en espera la entrega de los implementos a los funcionarios de la Institución</t>
  </si>
  <si>
    <t xml:space="preserve">Elaborar actividades para la conservación de los libros bibliograficos </t>
  </si>
  <si>
    <t xml:space="preserve">Se evidencia mantenimiento de limpieza del material bibligrafico por contratista previo a la fumigación y así mismo el personal de servicios generales contratado realizan limpieza y aseos periodicos para evital la polución y las plagas en la biblioteca </t>
  </si>
  <si>
    <t>Se evidencia sensibilización a la comunidad académica en el buen uso de material bibligrafico, en esta actividad se reralizo en el mes de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</si>
</sst>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9"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Z9" zoomScaleNormal="100" workbookViewId="0">
      <selection activeCell="AL12" sqref="AL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220</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221</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132</v>
      </c>
      <c r="C10" s="205" t="s">
        <v>224</v>
      </c>
      <c r="D10" s="205" t="s">
        <v>225</v>
      </c>
      <c r="E10" s="208" t="s">
        <v>230</v>
      </c>
      <c r="F10" s="205" t="s">
        <v>129</v>
      </c>
      <c r="G10" s="211">
        <v>30</v>
      </c>
      <c r="H10" s="214" t="str">
        <f>IF(G10&lt;=0,"",IF(G10&lt;=2,"Muy Baja",IF(G10&lt;=24,"Baja",IF(G10&lt;=500,"Media",IF(G10&lt;=5000,"Alta","Muy Alta")))))</f>
        <v>Media</v>
      </c>
      <c r="I10" s="196">
        <f>IF(H10="","",IF(H10="Muy Baja",0.2,IF(H10="Baja",0.4,IF(H10="Media",0.6,IF(H10="Alta",0.8,IF(H10="Muy Alta",1,))))))</f>
        <v>0.6</v>
      </c>
      <c r="J10" s="217" t="s">
        <v>153</v>
      </c>
      <c r="K10" s="196" t="str">
        <f>IF(NOT(ISERROR(MATCH(J10,'Tabla Impacto'!$B$221:$B$223,0))),'Tabla Impacto'!$F$223&amp;"Por favor no seleccionar los criterios de impacto(Afectación Económica o presupuestal y Pérdida Reputacional)",J10)</f>
        <v xml:space="preserve">     El riesgo afecta la imagen de alguna área de la organización</v>
      </c>
      <c r="L10" s="214" t="str">
        <f>IF(OR(K10='Tabla Impacto'!$C$11,K10='Tabla Impacto'!$D$11),"Leve",IF(OR(K10='Tabla Impacto'!$C$12,K10='Tabla Impacto'!$D$12),"Menor",IF(OR(K10='Tabla Impacto'!$C$13,K10='Tabla Impacto'!$D$13),"Moderado",IF(OR(K10='Tabla Impacto'!$C$14,K10='Tabla Impacto'!$D$14),"Mayor",IF(OR(K10='Tabla Impacto'!$C$15,K10='Tabla Impacto'!$D$15),"Catastrófico","")))))</f>
        <v>Leve</v>
      </c>
      <c r="M10" s="196">
        <f>IF(L10="","",IF(L10="Leve",0.2,IF(L10="Menor",0.4,IF(L10="Moderado",0.6,IF(L10="Mayor",0.8,IF(L10="Catastrófico",1,))))))</f>
        <v>0.2</v>
      </c>
      <c r="N10" s="199"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IFERROR(IF(AB10="","",IF(AB10&lt;=0.2,"Leve",IF(AB10&lt;=0.4,"Menor",IF(AB10&lt;=0.6,"Moderado",IF(AB10&lt;=0.8,"Mayor","Catastrófico"))))),"")</f>
        <v>Leve</v>
      </c>
      <c r="AB10" s="132">
        <f>IFERROR(IF(Q10="Impacto",(M10-(+M10*T10)),IF(Q10="Probabilidad",M10,"")),"")</f>
        <v>0.2</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45657</v>
      </c>
      <c r="AH10" s="137">
        <v>45657</v>
      </c>
      <c r="AI10" s="135" t="s">
        <v>234</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IF(NOT(ISERROR(MATCH(J11,_xlfn.ANCHORARRAY(E22),0))),I24&amp;"Por favor no seleccionar los criterios de impacto",J11)</f>
        <v>0</v>
      </c>
      <c r="L11" s="215"/>
      <c r="M11" s="197"/>
      <c r="N11" s="200"/>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si="3">IFERROR(IF(AB11="","",IF(AB11&lt;=0.2,"Leve",IF(AB11&lt;=0.4,"Menor",IF(AB11&lt;=0.6,"Moderado",IF(AB11&lt;=0.8,"Mayor","Catastrófico"))))),"")</f>
        <v>Leve</v>
      </c>
      <c r="AB11" s="132">
        <f>IFERROR(IF(AND(Q10="Impacto",Q11="Impacto"),(AB10-(+AB10*T11)),IF(Q11="Impacto",($M$10-(+$M$10*T11)),IF(Q11="Probabilidad",AB10,""))),"")</f>
        <v>0.2</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45657</v>
      </c>
      <c r="AH11" s="137">
        <v>45657</v>
      </c>
      <c r="AI11" s="135" t="s">
        <v>235</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IF(NOT(ISERROR(MATCH(J12,_xlfn.ANCHORARRAY(E23),0))),I25&amp;"Por favor no seleccionar los criterios de impacto",J12)</f>
        <v>0</v>
      </c>
      <c r="L12" s="215"/>
      <c r="M12" s="197"/>
      <c r="N12" s="200"/>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si="3"/>
        <v>Leve</v>
      </c>
      <c r="AB12" s="132">
        <f>IFERROR(IF(AND(Q11="Impacto",Q12="Impacto"),(AB11-(+AB11*T12)),IF(AND(Q11="Probabilidad",Q12="Impacto"),(AB10-(+AB10*T12)),IF(Q12="Probabilidad",AB11,""))),"")</f>
        <v>0.15000000000000002</v>
      </c>
      <c r="AC12" s="133" t="str">
        <f t="shared" si="4"/>
        <v>Bajo</v>
      </c>
      <c r="AD12" s="134" t="s">
        <v>136</v>
      </c>
      <c r="AE12" s="135" t="s">
        <v>236</v>
      </c>
      <c r="AF12" s="136" t="s">
        <v>215</v>
      </c>
      <c r="AG12" s="137">
        <v>45657</v>
      </c>
      <c r="AH12" s="137">
        <v>45657</v>
      </c>
      <c r="AI12" s="135" t="s">
        <v>237</v>
      </c>
      <c r="AJ12" s="136" t="s">
        <v>40</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222</v>
      </c>
      <c r="D16" s="205" t="s">
        <v>223</v>
      </c>
      <c r="E16" s="208" t="s">
        <v>216</v>
      </c>
      <c r="F16" s="205" t="s">
        <v>123</v>
      </c>
      <c r="G16" s="211">
        <v>240</v>
      </c>
      <c r="H16" s="214" t="str">
        <f>IF(G16&lt;=0,"",IF(G16&lt;=2,"Muy Baja",IF(G16&lt;=24,"Baja",IF(G16&lt;=500,"Media",IF(G16&lt;=5000,"Alta","Muy Alta")))))</f>
        <v>Media</v>
      </c>
      <c r="I16" s="196">
        <f>IF(H16="","",IF(H16="Muy Baja",0.2,IF(H16="Baja",0.4,IF(H16="Media",0.6,IF(H16="Alta",0.8,IF(H16="Muy Alta",1,))))))</f>
        <v>0.6</v>
      </c>
      <c r="J16" s="217" t="s">
        <v>153</v>
      </c>
      <c r="K16" s="196" t="str">
        <f>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IF(OR(K16='Tabla Impacto'!$C$11,K16='Tabla Impacto'!$D$11),"Leve",IF(OR(K16='Tabla Impacto'!$C$12,K16='Tabla Impacto'!$D$12),"Menor",IF(OR(K16='Tabla Impacto'!$C$13,K16='Tabla Impacto'!$D$13),"Moderado",IF(OR(K16='Tabla Impacto'!$C$14,K16='Tabla Impacto'!$D$14),"Mayor",IF(OR(K16='Tabla Impacto'!$C$15,K16='Tabla Impacto'!$D$15),"Catastrófico","")))))</f>
        <v>Leve</v>
      </c>
      <c r="M16" s="196">
        <f>IF(L16="","",IF(L16="Leve",0.2,IF(L16="Menor",0.4,IF(L16="Moderado",0.6,IF(L16="Mayor",0.8,IF(L16="Catastrófico",1,))))))</f>
        <v>0.2</v>
      </c>
      <c r="N16" s="199"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IFERROR(IF(AB16="","",IF(AB16&lt;=0.2,"Leve",IF(AB16&lt;=0.4,"Menor",IF(AB16&lt;=0.6,"Moderado",IF(AB16&lt;=0.8,"Mayor","Catastrófico"))))),"")</f>
        <v>Leve</v>
      </c>
      <c r="AB16" s="132">
        <f>IFERROR(IF(Q16="Impacto",(M16-(+M16*T16)),IF(Q16="Probabilidad",M16,"")),"")</f>
        <v>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232</v>
      </c>
      <c r="AF16" s="136" t="s">
        <v>215</v>
      </c>
      <c r="AG16" s="137">
        <v>45657</v>
      </c>
      <c r="AH16" s="137">
        <v>45541</v>
      </c>
      <c r="AI16" s="135" t="s">
        <v>238</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IF(NOT(ISERROR(MATCH(J17,_xlfn.ANCHORARRAY(E28),0))),I30&amp;"Por favor no seleccionar los criterios de impacto",J17)</f>
        <v>0</v>
      </c>
      <c r="L17" s="215"/>
      <c r="M17" s="197"/>
      <c r="N17" s="200"/>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si="3"/>
        <v>Leve</v>
      </c>
      <c r="AB17" s="132">
        <f>IFERROR(IF(AND(Q16="Impacto",Q17="Impacto"),(AB10-(+AB10*T17)),IF(Q17="Impacto",($M$16-(+$M$16*T17)),IF(Q17="Probabilidad",AB10,""))),"")</f>
        <v>0.2</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45657</v>
      </c>
      <c r="AH17" s="137">
        <v>45541</v>
      </c>
      <c r="AI17" s="135" t="s">
        <v>233</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c r="C22" s="205"/>
      <c r="D22" s="205"/>
      <c r="E22" s="208"/>
      <c r="F22" s="205"/>
      <c r="G22" s="211"/>
      <c r="H22" s="214" t="str">
        <f>IF(G22&lt;=0,"",IF(G22&lt;=2,"Muy Baja",IF(G22&lt;=24,"Baja",IF(G22&lt;=500,"Media",IF(G22&lt;=5000,"Alta","Muy Alta")))))</f>
        <v/>
      </c>
      <c r="I22" s="196" t="str">
        <f>IF(H22="","",IF(H22="Muy Baja",0.2,IF(H22="Baja",0.4,IF(H22="Media",0.6,IF(H22="Alta",0.8,IF(H22="Muy Alta",1,))))))</f>
        <v/>
      </c>
      <c r="J22" s="217"/>
      <c r="K22" s="196">
        <f>IF(NOT(ISERROR(MATCH(J22,'Tabla Impacto'!$B$221:$B$223,0))),'Tabla Impacto'!$F$223&amp;"Por favor no seleccionar los criterios de impacto(Afectación Económica o presupuestal y Pérdida Reputacional)",J22)</f>
        <v>0</v>
      </c>
      <c r="L22" s="214" t="str">
        <f>IF(OR(K22='Tabla Impacto'!$C$11,K22='Tabla Impacto'!$D$11),"Leve",IF(OR(K22='Tabla Impacto'!$C$12,K22='Tabla Impacto'!$D$12),"Menor",IF(OR(K22='Tabla Impacto'!$C$13,K22='Tabla Impacto'!$D$13),"Moderado",IF(OR(K22='Tabla Impacto'!$C$14,K22='Tabla Impacto'!$D$14),"Mayor",IF(OR(K22='Tabla Impacto'!$C$15,K22='Tabla Impacto'!$D$15),"Catastrófico","")))))</f>
        <v/>
      </c>
      <c r="M22" s="196" t="str">
        <f>IF(L22="","",IF(L22="Leve",0.2,IF(L22="Menor",0.4,IF(L22="Moderado",0.6,IF(L22="Mayor",0.8,IF(L22="Catastrófico",1,))))))</f>
        <v/>
      </c>
      <c r="N22" s="199"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IF(NOT(ISERROR(MATCH(J28,'Tabla Impacto'!$B$221:$B$223,0))),'Tabla Impacto'!$F$223&amp;"Por favor no seleccionar los criterios de impacto(Afectación Económica o presupuestal y Pérdida Reputacional)",J28)</f>
        <v>0</v>
      </c>
      <c r="L28" s="214" t="str">
        <f>IF(OR(K28='Tabla Impacto'!$C$11,K28='Tabla Impacto'!$D$11),"Leve",IF(OR(K28='Tabla Impacto'!$C$12,K28='Tabla Impacto'!$D$12),"Menor",IF(OR(K28='Tabla Impacto'!$C$13,K28='Tabla Impacto'!$D$13),"Moderado",IF(OR(K28='Tabla Impacto'!$C$14,K28='Tabla Impacto'!$D$14),"Mayor",IF(OR(K28='Tabla Impacto'!$C$15,K28='Tabla Impacto'!$D$15),"Catastrófico","")))))</f>
        <v/>
      </c>
      <c r="M28" s="196" t="str">
        <f>IF(L28="","",IF(L28="Leve",0.2,IF(L28="Menor",0.4,IF(L28="Moderado",0.6,IF(L28="Mayor",0.8,IF(L28="Catastrófico",1,))))))</f>
        <v/>
      </c>
      <c r="N28" s="199"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IF(NOT(ISERROR(MATCH(J34,'Tabla Impacto'!$B$221:$B$223,0))),'Tabla Impacto'!$F$223&amp;"Por favor no seleccionar los criterios de impacto(Afectación Económica o presupuestal y Pérdida Reputacional)",J34)</f>
        <v>0</v>
      </c>
      <c r="L34" s="214" t="str">
        <f>IF(OR(K34='Tabla Impacto'!$C$11,K34='Tabla Impacto'!$D$11),"Leve",IF(OR(K34='Tabla Impacto'!$C$12,K34='Tabla Impacto'!$D$12),"Menor",IF(OR(K34='Tabla Impacto'!$C$13,K34='Tabla Impacto'!$D$13),"Moderado",IF(OR(K34='Tabla Impacto'!$C$14,K34='Tabla Impacto'!$D$14),"Mayor",IF(OR(K34='Tabla Impacto'!$C$15,K34='Tabla Impacto'!$D$15),"Catastrófico","")))))</f>
        <v/>
      </c>
      <c r="M34" s="196" t="str">
        <f>IF(L34="","",IF(L34="Leve",0.2,IF(L34="Menor",0.4,IF(L34="Moderado",0.6,IF(L34="Mayor",0.8,IF(L34="Catastrófico",1,))))))</f>
        <v/>
      </c>
      <c r="N34" s="199"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IF(NOT(ISERROR(MATCH(J40,'Tabla Impacto'!$B$221:$B$223,0))),'Tabla Impacto'!$F$223&amp;"Por favor no seleccionar los criterios de impacto(Afectación Económica o presupuestal y Pérdida Reputacional)",J40)</f>
        <v>0</v>
      </c>
      <c r="L40" s="214" t="str">
        <f>IF(OR(K40='Tabla Impacto'!$C$11,K40='Tabla Impacto'!$D$11),"Leve",IF(OR(K40='Tabla Impacto'!$C$12,K40='Tabla Impacto'!$D$12),"Menor",IF(OR(K40='Tabla Impacto'!$C$13,K40='Tabla Impacto'!$D$13),"Moderado",IF(OR(K40='Tabla Impacto'!$C$14,K40='Tabla Impacto'!$D$14),"Mayor",IF(OR(K40='Tabla Impacto'!$C$15,K40='Tabla Impacto'!$D$15),"Catastrófico","")))))</f>
        <v/>
      </c>
      <c r="M40" s="196" t="str">
        <f>IF(L40="","",IF(L40="Leve",0.2,IF(L40="Menor",0.4,IF(L40="Moderado",0.6,IF(L40="Mayor",0.8,IF(L40="Catastrófico",1,))))))</f>
        <v/>
      </c>
      <c r="N40" s="199"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IF(NOT(ISERROR(MATCH(J46,'Tabla Impacto'!$B$221:$B$223,0))),'Tabla Impacto'!$F$223&amp;"Por favor no seleccionar los criterios de impacto(Afectación Económica o presupuestal y Pérdida Reputacional)",J46)</f>
        <v>0</v>
      </c>
      <c r="L46" s="214" t="str">
        <f>IF(OR(K46='Tabla Impacto'!$C$11,K46='Tabla Impacto'!$D$11),"Leve",IF(OR(K46='Tabla Impacto'!$C$12,K46='Tabla Impacto'!$D$12),"Menor",IF(OR(K46='Tabla Impacto'!$C$13,K46='Tabla Impacto'!$D$13),"Moderado",IF(OR(K46='Tabla Impacto'!$C$14,K46='Tabla Impacto'!$D$14),"Mayor",IF(OR(K46='Tabla Impacto'!$C$15,K46='Tabla Impacto'!$D$15),"Catastrófico","")))))</f>
        <v/>
      </c>
      <c r="M46" s="196" t="str">
        <f>IF(L46="","",IF(L46="Leve",0.2,IF(L46="Menor",0.4,IF(L46="Moderado",0.6,IF(L46="Mayor",0.8,IF(L46="Catastrófico",1,))))))</f>
        <v/>
      </c>
      <c r="N46" s="199"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IF(NOT(ISERROR(MATCH(J52,'Tabla Impacto'!$B$221:$B$223,0))),'Tabla Impacto'!$F$223&amp;"Por favor no seleccionar los criterios de impacto(Afectación Económica o presupuestal y Pérdida Reputacional)",J52)</f>
        <v>0</v>
      </c>
      <c r="L52" s="214" t="str">
        <f>IF(OR(K52='Tabla Impacto'!$C$11,K52='Tabla Impacto'!$D$11),"Leve",IF(OR(K52='Tabla Impacto'!$C$12,K52='Tabla Impacto'!$D$12),"Menor",IF(OR(K52='Tabla Impacto'!$C$13,K52='Tabla Impacto'!$D$13),"Moderado",IF(OR(K52='Tabla Impacto'!$C$14,K52='Tabla Impacto'!$D$14),"Mayor",IF(OR(K52='Tabla Impacto'!$C$15,K52='Tabla Impacto'!$D$15),"Catastrófico","")))))</f>
        <v/>
      </c>
      <c r="M52" s="196" t="str">
        <f>IF(L52="","",IF(L52="Leve",0.2,IF(L52="Menor",0.4,IF(L52="Moderado",0.6,IF(L52="Mayor",0.8,IF(L52="Catastrófico",1,))))))</f>
        <v/>
      </c>
      <c r="N52" s="199"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IF(NOT(ISERROR(MATCH(J58,'Tabla Impacto'!$B$221:$B$223,0))),'Tabla Impacto'!$F$223&amp;"Por favor no seleccionar los criterios de impacto(Afectación Económica o presupuestal y Pérdida Reputacional)",J58)</f>
        <v>0</v>
      </c>
      <c r="L58" s="214" t="str">
        <f>IF(OR(K58='Tabla Impacto'!$C$11,K58='Tabla Impacto'!$D$11),"Leve",IF(OR(K58='Tabla Impacto'!$C$12,K58='Tabla Impacto'!$D$12),"Menor",IF(OR(K58='Tabla Impacto'!$C$13,K58='Tabla Impacto'!$D$13),"Moderado",IF(OR(K58='Tabla Impacto'!$C$14,K58='Tabla Impacto'!$D$14),"Mayor",IF(OR(K58='Tabla Impacto'!$C$15,K58='Tabla Impacto'!$D$15),"Catastrófico","")))))</f>
        <v/>
      </c>
      <c r="M58" s="196" t="str">
        <f>IF(L58="","",IF(L58="Leve",0.2,IF(L58="Menor",0.4,IF(L58="Moderado",0.6,IF(L58="Mayor",0.8,IF(L58="Catastrófico",1,))))))</f>
        <v/>
      </c>
      <c r="N58" s="199"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IF(NOT(ISERROR(MATCH(J64,'Tabla Impacto'!$B$221:$B$223,0))),'Tabla Impacto'!$F$223&amp;"Por favor no seleccionar los criterios de impacto(Afectación Económica o presupuestal y Pérdida Reputacional)",J64)</f>
        <v>0</v>
      </c>
      <c r="L64" s="214" t="str">
        <f>IF(OR(K64='Tabla Impacto'!$C$11,K64='Tabla Impacto'!$D$11),"Leve",IF(OR(K64='Tabla Impacto'!$C$12,K64='Tabla Impacto'!$D$12),"Menor",IF(OR(K64='Tabla Impacto'!$C$13,K64='Tabla Impacto'!$D$13),"Moderado",IF(OR(K64='Tabla Impacto'!$C$14,K64='Tabla Impacto'!$D$14),"Mayor",IF(OR(K64='Tabla Impacto'!$C$15,K64='Tabla Impacto'!$D$15),"Catastrófico","")))))</f>
        <v/>
      </c>
      <c r="M64" s="196" t="str">
        <f>IF(L64="","",IF(L64="Leve",0.2,IF(L64="Menor",0.4,IF(L64="Moderado",0.6,IF(L64="Mayor",0.8,IF(L64="Catastrófico",1,))))))</f>
        <v/>
      </c>
      <c r="N64" s="199"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r:uid="{00000000-0002-0000-0100-00000E000000}">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IF(AND('Mapa final'!$H$10="Muy Alta",'Mapa final'!$L$10="Leve"),CONCATENATE("R",'Mapa final'!$A$10),"")</f>
        <v/>
      </c>
      <c r="K6" s="290"/>
      <c r="L6" s="290" t="str">
        <f>IF(AND('Mapa final'!$H$16="Muy Alta",'Mapa final'!$L$16="Leve"),CONCATENATE("R",'Mapa final'!$A$16),"")</f>
        <v/>
      </c>
      <c r="M6" s="290"/>
      <c r="N6" s="290" t="str">
        <f>IF(AND('Mapa final'!$H$22="Muy Alta",'Mapa final'!$L$22="Leve"),CONCATENATE("R",'Mapa final'!$A$22),"")</f>
        <v/>
      </c>
      <c r="O6" s="292"/>
      <c r="P6" s="289" t="str">
        <f>IF(AND('Mapa final'!$H$10="Muy Alta",'Mapa final'!$L$10="Menor"),CONCATENATE("R",'Mapa final'!$A$10),"")</f>
        <v/>
      </c>
      <c r="Q6" s="290"/>
      <c r="R6" s="290" t="str">
        <f>IF(AND('Mapa final'!$H$16="Muy Alta",'Mapa final'!$L$16="Menor"),CONCATENATE("R",'Mapa final'!$A$16),"")</f>
        <v/>
      </c>
      <c r="S6" s="290"/>
      <c r="T6" s="290" t="str">
        <f>IF(AND('Mapa final'!$H$22="Muy Alta",'Mapa final'!$L$22="Menor"),CONCATENATE("R",'Mapa final'!$A$22),"")</f>
        <v/>
      </c>
      <c r="U6" s="292"/>
      <c r="V6" s="289" t="str">
        <f>IF(AND('Mapa final'!$H$10="Muy Alta",'Mapa final'!$L$10="Moderado"),CONCATENATE("R",'Mapa final'!$A$10),"")</f>
        <v/>
      </c>
      <c r="W6" s="290"/>
      <c r="X6" s="290" t="str">
        <f>IF(AND('Mapa final'!$H$16="Muy Alta",'Mapa final'!$L$16="Moderado"),CONCATENATE("R",'Mapa final'!$A$16),"")</f>
        <v/>
      </c>
      <c r="Y6" s="290"/>
      <c r="Z6" s="290" t="str">
        <f>IF(AND('Mapa final'!$H$22="Muy Alta",'Mapa final'!$L$22="Moderado"),CONCATENATE("R",'Mapa final'!$A$22),"")</f>
        <v/>
      </c>
      <c r="AA6" s="292"/>
      <c r="AB6" s="289" t="str">
        <f>IF(AND('Mapa final'!$H$10="Muy Alta",'Mapa final'!$L$10="Mayor"),CONCATENATE("R",'Mapa final'!$A$10),"")</f>
        <v/>
      </c>
      <c r="AC6" s="290"/>
      <c r="AD6" s="290" t="str">
        <f>IF(AND('Mapa final'!$H$16="Muy Alta",'Mapa final'!$L$16="Mayor"),CONCATENATE("R",'Mapa final'!$A$16),"")</f>
        <v/>
      </c>
      <c r="AE6" s="290"/>
      <c r="AF6" s="290" t="str">
        <f>IF(AND('Mapa final'!$H$22="Muy Alta",'Mapa final'!$L$22="Mayor"),CONCATENATE("R",'Mapa final'!$A$22),"")</f>
        <v/>
      </c>
      <c r="AG6" s="292"/>
      <c r="AH6" s="305" t="str">
        <f>IF(AND('Mapa final'!$H$10="Muy Alta",'Mapa final'!$L$10="Catastrófico"),CONCATENATE("R",'Mapa final'!$A$10),"")</f>
        <v/>
      </c>
      <c r="AI6" s="306"/>
      <c r="AJ6" s="306" t="str">
        <f>IF(AND('Mapa final'!$H$16="Muy Alta",'Mapa final'!$L$16="Catastrófico"),CONCATENATE("R",'Mapa final'!$A$16),"")</f>
        <v/>
      </c>
      <c r="AK6" s="306"/>
      <c r="AL6" s="306" t="str">
        <f>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IF(AND('Mapa final'!$H$28="Muy Alta",'Mapa final'!$L$28="Leve"),CONCATENATE("R",'Mapa final'!$A$28),"")</f>
        <v/>
      </c>
      <c r="K8" s="288"/>
      <c r="L8" s="286" t="str">
        <f>IF(AND('Mapa final'!$H$34="Muy Alta",'Mapa final'!$L$34="Leve"),CONCATENATE("R",'Mapa final'!$A$34),"")</f>
        <v/>
      </c>
      <c r="M8" s="286"/>
      <c r="N8" s="286" t="str">
        <f>IF(AND('Mapa final'!$H$40="Muy Alta",'Mapa final'!$L$40="Leve"),CONCATENATE("R",'Mapa final'!$A$40),"")</f>
        <v/>
      </c>
      <c r="O8" s="287"/>
      <c r="P8" s="291" t="str">
        <f>IF(AND('Mapa final'!$H$28="Muy Alta",'Mapa final'!$L$28="Menor"),CONCATENATE("R",'Mapa final'!$A$28),"")</f>
        <v/>
      </c>
      <c r="Q8" s="288"/>
      <c r="R8" s="286" t="str">
        <f>IF(AND('Mapa final'!$H$34="Muy Alta",'Mapa final'!$L$34="Menor"),CONCATENATE("R",'Mapa final'!$A$34),"")</f>
        <v/>
      </c>
      <c r="S8" s="286"/>
      <c r="T8" s="286" t="str">
        <f>IF(AND('Mapa final'!$H$40="Muy Alta",'Mapa final'!$L$40="Menor"),CONCATENATE("R",'Mapa final'!$A$40),"")</f>
        <v/>
      </c>
      <c r="U8" s="287"/>
      <c r="V8" s="291" t="str">
        <f>IF(AND('Mapa final'!$H$28="Muy Alta",'Mapa final'!$L$28="Moderado"),CONCATENATE("R",'Mapa final'!$A$28),"")</f>
        <v/>
      </c>
      <c r="W8" s="288"/>
      <c r="X8" s="286" t="str">
        <f>IF(AND('Mapa final'!$H$34="Muy Alta",'Mapa final'!$L$34="Moderado"),CONCATENATE("R",'Mapa final'!$A$34),"")</f>
        <v/>
      </c>
      <c r="Y8" s="286"/>
      <c r="Z8" s="286" t="str">
        <f>IF(AND('Mapa final'!$H$40="Muy Alta",'Mapa final'!$L$40="Moderado"),CONCATENATE("R",'Mapa final'!$A$40),"")</f>
        <v/>
      </c>
      <c r="AA8" s="287"/>
      <c r="AB8" s="291" t="str">
        <f>IF(AND('Mapa final'!$H$28="Muy Alta",'Mapa final'!$L$28="Mayor"),CONCATENATE("R",'Mapa final'!$A$28),"")</f>
        <v/>
      </c>
      <c r="AC8" s="288"/>
      <c r="AD8" s="286" t="str">
        <f>IF(AND('Mapa final'!$H$34="Muy Alta",'Mapa final'!$L$34="Mayor"),CONCATENATE("R",'Mapa final'!$A$34),"")</f>
        <v/>
      </c>
      <c r="AE8" s="286"/>
      <c r="AF8" s="286" t="str">
        <f>IF(AND('Mapa final'!$H$40="Muy Alta",'Mapa final'!$L$40="Mayor"),CONCATENATE("R",'Mapa final'!$A$40),"")</f>
        <v/>
      </c>
      <c r="AG8" s="287"/>
      <c r="AH8" s="299" t="str">
        <f>IF(AND('Mapa final'!$H$28="Muy Alta",'Mapa final'!$L$28="Catastrófico"),CONCATENATE("R",'Mapa final'!$A$28),"")</f>
        <v/>
      </c>
      <c r="AI8" s="300"/>
      <c r="AJ8" s="300" t="str">
        <f>IF(AND('Mapa final'!$H$34="Muy Alta",'Mapa final'!$L$34="Catastrófico"),CONCATENATE("R",'Mapa final'!$A$34),"")</f>
        <v/>
      </c>
      <c r="AK8" s="300"/>
      <c r="AL8" s="300" t="str">
        <f>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IF(AND('Mapa final'!$H$46="Muy Alta",'Mapa final'!$L$46="Leve"),CONCATENATE("R",'Mapa final'!$A$46),"")</f>
        <v/>
      </c>
      <c r="K10" s="288"/>
      <c r="L10" s="286" t="str">
        <f>IF(AND('Mapa final'!$H$52="Muy Alta",'Mapa final'!$L$52="Leve"),CONCATENATE("R",'Mapa final'!$A$52),"")</f>
        <v/>
      </c>
      <c r="M10" s="286"/>
      <c r="N10" s="286" t="str">
        <f>IF(AND('Mapa final'!$H$58="Muy Alta",'Mapa final'!$L$58="Leve"),CONCATENATE("R",'Mapa final'!$A$58),"")</f>
        <v/>
      </c>
      <c r="O10" s="287"/>
      <c r="P10" s="291" t="str">
        <f>IF(AND('Mapa final'!$H$46="Muy Alta",'Mapa final'!$L$46="Menor"),CONCATENATE("R",'Mapa final'!$A$46),"")</f>
        <v/>
      </c>
      <c r="Q10" s="288"/>
      <c r="R10" s="286" t="str">
        <f>IF(AND('Mapa final'!$H$52="Muy Alta",'Mapa final'!$L$52="Menor"),CONCATENATE("R",'Mapa final'!$A$52),"")</f>
        <v/>
      </c>
      <c r="S10" s="286"/>
      <c r="T10" s="286" t="str">
        <f>IF(AND('Mapa final'!$H$58="Muy Alta",'Mapa final'!$L$58="Menor"),CONCATENATE("R",'Mapa final'!$A$58),"")</f>
        <v/>
      </c>
      <c r="U10" s="287"/>
      <c r="V10" s="291" t="str">
        <f>IF(AND('Mapa final'!$H$46="Muy Alta",'Mapa final'!$L$46="Moderado"),CONCATENATE("R",'Mapa final'!$A$46),"")</f>
        <v/>
      </c>
      <c r="W10" s="288"/>
      <c r="X10" s="286" t="str">
        <f>IF(AND('Mapa final'!$H$52="Muy Alta",'Mapa final'!$L$52="Moderado"),CONCATENATE("R",'Mapa final'!$A$52),"")</f>
        <v/>
      </c>
      <c r="Y10" s="286"/>
      <c r="Z10" s="286" t="str">
        <f>IF(AND('Mapa final'!$H$58="Muy Alta",'Mapa final'!$L$58="Moderado"),CONCATENATE("R",'Mapa final'!$A$58),"")</f>
        <v/>
      </c>
      <c r="AA10" s="287"/>
      <c r="AB10" s="291" t="str">
        <f>IF(AND('Mapa final'!$H$46="Muy Alta",'Mapa final'!$L$46="Mayor"),CONCATENATE("R",'Mapa final'!$A$46),"")</f>
        <v/>
      </c>
      <c r="AC10" s="288"/>
      <c r="AD10" s="286" t="str">
        <f>IF(AND('Mapa final'!$H$52="Muy Alta",'Mapa final'!$L$52="Mayor"),CONCATENATE("R",'Mapa final'!$A$52),"")</f>
        <v/>
      </c>
      <c r="AE10" s="286"/>
      <c r="AF10" s="286" t="str">
        <f>IF(AND('Mapa final'!$H$58="Muy Alta",'Mapa final'!$L$58="Mayor"),CONCATENATE("R",'Mapa final'!$A$58),"")</f>
        <v/>
      </c>
      <c r="AG10" s="287"/>
      <c r="AH10" s="299" t="str">
        <f>IF(AND('Mapa final'!$H$46="Muy Alta",'Mapa final'!$L$46="Catastrófico"),CONCATENATE("R",'Mapa final'!$A$46),"")</f>
        <v/>
      </c>
      <c r="AI10" s="300"/>
      <c r="AJ10" s="300" t="str">
        <f>IF(AND('Mapa final'!$H$52="Muy Alta",'Mapa final'!$L$52="Catastrófico"),CONCATENATE("R",'Mapa final'!$A$52),"")</f>
        <v/>
      </c>
      <c r="AK10" s="300"/>
      <c r="AL10" s="300" t="str">
        <f>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IF(AND('Mapa final'!$H$10="Alta",'Mapa final'!$L$10="Leve"),CONCATENATE("R",'Mapa final'!$A$10),"")</f>
        <v/>
      </c>
      <c r="K14" s="315"/>
      <c r="L14" s="315" t="str">
        <f>IF(AND('Mapa final'!$H$16="Alta",'Mapa final'!$L$16="Leve"),CONCATENATE("R",'Mapa final'!$A$16),"")</f>
        <v/>
      </c>
      <c r="M14" s="315"/>
      <c r="N14" s="315" t="str">
        <f>IF(AND('Mapa final'!$H$22="Alta",'Mapa final'!$L$22="Leve"),CONCATENATE("R",'Mapa final'!$A$22),"")</f>
        <v/>
      </c>
      <c r="O14" s="316"/>
      <c r="P14" s="314" t="str">
        <f>IF(AND('Mapa final'!$H$10="Alta",'Mapa final'!$L$10="Menor"),CONCATENATE("R",'Mapa final'!$A$10),"")</f>
        <v/>
      </c>
      <c r="Q14" s="315"/>
      <c r="R14" s="315" t="str">
        <f>IF(AND('Mapa final'!$H$16="Alta",'Mapa final'!$L$16="Menor"),CONCATENATE("R",'Mapa final'!$A$16),"")</f>
        <v/>
      </c>
      <c r="S14" s="315"/>
      <c r="T14" s="315" t="str">
        <f>IF(AND('Mapa final'!$H$22="Alta",'Mapa final'!$L$22="Menor"),CONCATENATE("R",'Mapa final'!$A$22),"")</f>
        <v/>
      </c>
      <c r="U14" s="316"/>
      <c r="V14" s="289" t="str">
        <f>IF(AND('Mapa final'!$H$10="Alta",'Mapa final'!$L$10="Moderado"),CONCATENATE("R",'Mapa final'!$A$10),"")</f>
        <v/>
      </c>
      <c r="W14" s="290"/>
      <c r="X14" s="290" t="str">
        <f>IF(AND('Mapa final'!$H$16="Alta",'Mapa final'!$L$16="Moderado"),CONCATENATE("R",'Mapa final'!$A$16),"")</f>
        <v/>
      </c>
      <c r="Y14" s="290"/>
      <c r="Z14" s="290" t="str">
        <f>IF(AND('Mapa final'!$H$22="Alta",'Mapa final'!$L$22="Moderado"),CONCATENATE("R",'Mapa final'!$A$22),"")</f>
        <v/>
      </c>
      <c r="AA14" s="292"/>
      <c r="AB14" s="289" t="str">
        <f>IF(AND('Mapa final'!$H$10="Alta",'Mapa final'!$L$10="Mayor"),CONCATENATE("R",'Mapa final'!$A$10),"")</f>
        <v/>
      </c>
      <c r="AC14" s="290"/>
      <c r="AD14" s="290" t="str">
        <f>IF(AND('Mapa final'!$H$16="Alta",'Mapa final'!$L$16="Mayor"),CONCATENATE("R",'Mapa final'!$A$16),"")</f>
        <v/>
      </c>
      <c r="AE14" s="290"/>
      <c r="AF14" s="290" t="str">
        <f>IF(AND('Mapa final'!$H$22="Alta",'Mapa final'!$L$22="Mayor"),CONCATENATE("R",'Mapa final'!$A$22),"")</f>
        <v/>
      </c>
      <c r="AG14" s="292"/>
      <c r="AH14" s="305" t="str">
        <f>IF(AND('Mapa final'!$H$10="Alta",'Mapa final'!$L$10="Catastrófico"),CONCATENATE("R",'Mapa final'!$A$10),"")</f>
        <v/>
      </c>
      <c r="AI14" s="306"/>
      <c r="AJ14" s="306" t="str">
        <f>IF(AND('Mapa final'!$H$16="Alta",'Mapa final'!$L$16="Catastrófico"),CONCATENATE("R",'Mapa final'!$A$16),"")</f>
        <v/>
      </c>
      <c r="AK14" s="306"/>
      <c r="AL14" s="306" t="str">
        <f>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IF(AND('Mapa final'!$H$28="Alta",'Mapa final'!$L$28="Leve"),CONCATENATE("R",'Mapa final'!$A$28),"")</f>
        <v/>
      </c>
      <c r="K16" s="309"/>
      <c r="L16" s="309" t="str">
        <f>IF(AND('Mapa final'!$H$34="Alta",'Mapa final'!$L$34="Leve"),CONCATENATE("R",'Mapa final'!$A$34),"")</f>
        <v/>
      </c>
      <c r="M16" s="309"/>
      <c r="N16" s="309" t="str">
        <f>IF(AND('Mapa final'!$H$40="Alta",'Mapa final'!$L$40="Leve"),CONCATENATE("R",'Mapa final'!$A$40),"")</f>
        <v/>
      </c>
      <c r="O16" s="310"/>
      <c r="P16" s="308" t="str">
        <f>IF(AND('Mapa final'!$H$28="Alta",'Mapa final'!$L$28="Menor"),CONCATENATE("R",'Mapa final'!$A$28),"")</f>
        <v/>
      </c>
      <c r="Q16" s="309"/>
      <c r="R16" s="309" t="str">
        <f>IF(AND('Mapa final'!$H$34="Alta",'Mapa final'!$L$34="Menor"),CONCATENATE("R",'Mapa final'!$A$34),"")</f>
        <v/>
      </c>
      <c r="S16" s="309"/>
      <c r="T16" s="309" t="str">
        <f>IF(AND('Mapa final'!$H$40="Alta",'Mapa final'!$L$40="Menor"),CONCATENATE("R",'Mapa final'!$A$40),"")</f>
        <v/>
      </c>
      <c r="U16" s="310"/>
      <c r="V16" s="291" t="str">
        <f>IF(AND('Mapa final'!$H$28="Alta",'Mapa final'!$L$28="Moderado"),CONCATENATE("R",'Mapa final'!$A$28),"")</f>
        <v/>
      </c>
      <c r="W16" s="288"/>
      <c r="X16" s="286" t="str">
        <f>IF(AND('Mapa final'!$H$34="Alta",'Mapa final'!$L$34="Moderado"),CONCATENATE("R",'Mapa final'!$A$34),"")</f>
        <v/>
      </c>
      <c r="Y16" s="286"/>
      <c r="Z16" s="286" t="str">
        <f>IF(AND('Mapa final'!$H$40="Alta",'Mapa final'!$L$40="Moderado"),CONCATENATE("R",'Mapa final'!$A$40),"")</f>
        <v/>
      </c>
      <c r="AA16" s="287"/>
      <c r="AB16" s="291" t="str">
        <f>IF(AND('Mapa final'!$H$28="Alta",'Mapa final'!$L$28="Mayor"),CONCATENATE("R",'Mapa final'!$A$28),"")</f>
        <v/>
      </c>
      <c r="AC16" s="288"/>
      <c r="AD16" s="286" t="str">
        <f>IF(AND('Mapa final'!$H$34="Alta",'Mapa final'!$L$34="Mayor"),CONCATENATE("R",'Mapa final'!$A$34),"")</f>
        <v/>
      </c>
      <c r="AE16" s="286"/>
      <c r="AF16" s="286" t="str">
        <f>IF(AND('Mapa final'!$H$40="Alta",'Mapa final'!$L$40="Mayor"),CONCATENATE("R",'Mapa final'!$A$40),"")</f>
        <v/>
      </c>
      <c r="AG16" s="287"/>
      <c r="AH16" s="299" t="str">
        <f>IF(AND('Mapa final'!$H$28="Alta",'Mapa final'!$L$28="Catastrófico"),CONCATENATE("R",'Mapa final'!$A$28),"")</f>
        <v/>
      </c>
      <c r="AI16" s="300"/>
      <c r="AJ16" s="300" t="str">
        <f>IF(AND('Mapa final'!$H$34="Alta",'Mapa final'!$L$34="Catastrófico"),CONCATENATE("R",'Mapa final'!$A$34),"")</f>
        <v/>
      </c>
      <c r="AK16" s="300"/>
      <c r="AL16" s="300" t="str">
        <f>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IF(AND('Mapa final'!$H$46="Alta",'Mapa final'!$L$46="Leve"),CONCATENATE("R",'Mapa final'!$A$46),"")</f>
        <v/>
      </c>
      <c r="K18" s="309"/>
      <c r="L18" s="309" t="str">
        <f>IF(AND('Mapa final'!$H$52="Alta",'Mapa final'!$L$52="Leve"),CONCATENATE("R",'Mapa final'!$A$52),"")</f>
        <v/>
      </c>
      <c r="M18" s="309"/>
      <c r="N18" s="309" t="str">
        <f>IF(AND('Mapa final'!$H$58="Alta",'Mapa final'!$L$58="Leve"),CONCATENATE("R",'Mapa final'!$A$58),"")</f>
        <v/>
      </c>
      <c r="O18" s="310"/>
      <c r="P18" s="308" t="str">
        <f>IF(AND('Mapa final'!$H$46="Alta",'Mapa final'!$L$46="Menor"),CONCATENATE("R",'Mapa final'!$A$46),"")</f>
        <v/>
      </c>
      <c r="Q18" s="309"/>
      <c r="R18" s="309" t="str">
        <f>IF(AND('Mapa final'!$H$52="Alta",'Mapa final'!$L$52="Menor"),CONCATENATE("R",'Mapa final'!$A$52),"")</f>
        <v/>
      </c>
      <c r="S18" s="309"/>
      <c r="T18" s="309" t="str">
        <f>IF(AND('Mapa final'!$H$58="Alta",'Mapa final'!$L$58="Menor"),CONCATENATE("R",'Mapa final'!$A$58),"")</f>
        <v/>
      </c>
      <c r="U18" s="310"/>
      <c r="V18" s="291" t="str">
        <f>IF(AND('Mapa final'!$H$46="Alta",'Mapa final'!$L$46="Moderado"),CONCATENATE("R",'Mapa final'!$A$46),"")</f>
        <v/>
      </c>
      <c r="W18" s="288"/>
      <c r="X18" s="286" t="str">
        <f>IF(AND('Mapa final'!$H$52="Alta",'Mapa final'!$L$52="Moderado"),CONCATENATE("R",'Mapa final'!$A$52),"")</f>
        <v/>
      </c>
      <c r="Y18" s="286"/>
      <c r="Z18" s="286" t="str">
        <f>IF(AND('Mapa final'!$H$58="Alta",'Mapa final'!$L$58="Moderado"),CONCATENATE("R",'Mapa final'!$A$58),"")</f>
        <v/>
      </c>
      <c r="AA18" s="287"/>
      <c r="AB18" s="291" t="str">
        <f>IF(AND('Mapa final'!$H$46="Alta",'Mapa final'!$L$46="Mayor"),CONCATENATE("R",'Mapa final'!$A$46),"")</f>
        <v/>
      </c>
      <c r="AC18" s="288"/>
      <c r="AD18" s="286" t="str">
        <f>IF(AND('Mapa final'!$H$52="Alta",'Mapa final'!$L$52="Mayor"),CONCATENATE("R",'Mapa final'!$A$52),"")</f>
        <v/>
      </c>
      <c r="AE18" s="286"/>
      <c r="AF18" s="286" t="str">
        <f>IF(AND('Mapa final'!$H$58="Alta",'Mapa final'!$L$58="Mayor"),CONCATENATE("R",'Mapa final'!$A$58),"")</f>
        <v/>
      </c>
      <c r="AG18" s="287"/>
      <c r="AH18" s="299" t="str">
        <f>IF(AND('Mapa final'!$H$46="Alta",'Mapa final'!$L$46="Catastrófico"),CONCATENATE("R",'Mapa final'!$A$46),"")</f>
        <v/>
      </c>
      <c r="AI18" s="300"/>
      <c r="AJ18" s="300" t="str">
        <f>IF(AND('Mapa final'!$H$52="Alta",'Mapa final'!$L$52="Catastrófico"),CONCATENATE("R",'Mapa final'!$A$52),"")</f>
        <v/>
      </c>
      <c r="AK18" s="300"/>
      <c r="AL18" s="300" t="str">
        <f>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IF(AND('Mapa final'!$H$10="Media",'Mapa final'!$L$10="Leve"),CONCATENATE("R",'Mapa final'!$A$10),"")</f>
        <v>R1</v>
      </c>
      <c r="K22" s="315"/>
      <c r="L22" s="315" t="str">
        <f>IF(AND('Mapa final'!$H$16="Media",'Mapa final'!$L$16="Leve"),CONCATENATE("R",'Mapa final'!$A$16),"")</f>
        <v>R2</v>
      </c>
      <c r="M22" s="315"/>
      <c r="N22" s="315" t="str">
        <f>IF(AND('Mapa final'!$H$22="Media",'Mapa final'!$L$22="Leve"),CONCATENATE("R",'Mapa final'!$A$22),"")</f>
        <v/>
      </c>
      <c r="O22" s="316"/>
      <c r="P22" s="314" t="str">
        <f>IF(AND('Mapa final'!$H$10="Media",'Mapa final'!$L$10="Menor"),CONCATENATE("R",'Mapa final'!$A$10),"")</f>
        <v/>
      </c>
      <c r="Q22" s="315"/>
      <c r="R22" s="315" t="str">
        <f>IF(AND('Mapa final'!$H$16="Media",'Mapa final'!$L$16="Menor"),CONCATENATE("R",'Mapa final'!$A$16),"")</f>
        <v/>
      </c>
      <c r="S22" s="315"/>
      <c r="T22" s="315" t="str">
        <f>IF(AND('Mapa final'!$H$22="Media",'Mapa final'!$L$22="Menor"),CONCATENATE("R",'Mapa final'!$A$22),"")</f>
        <v/>
      </c>
      <c r="U22" s="316"/>
      <c r="V22" s="314" t="str">
        <f>IF(AND('Mapa final'!$H$10="Media",'Mapa final'!$L$10="Moderado"),CONCATENATE("R",'Mapa final'!$A$10),"")</f>
        <v/>
      </c>
      <c r="W22" s="315"/>
      <c r="X22" s="315" t="str">
        <f>IF(AND('Mapa final'!$H$16="Media",'Mapa final'!$L$16="Moderado"),CONCATENATE("R",'Mapa final'!$A$16),"")</f>
        <v/>
      </c>
      <c r="Y22" s="315"/>
      <c r="Z22" s="315" t="str">
        <f>IF(AND('Mapa final'!$H$22="Media",'Mapa final'!$L$22="Moderado"),CONCATENATE("R",'Mapa final'!$A$22),"")</f>
        <v/>
      </c>
      <c r="AA22" s="316"/>
      <c r="AB22" s="289" t="str">
        <f>IF(AND('Mapa final'!$H$10="Media",'Mapa final'!$L$10="Mayor"),CONCATENATE("R",'Mapa final'!$A$10),"")</f>
        <v/>
      </c>
      <c r="AC22" s="290"/>
      <c r="AD22" s="290" t="str">
        <f>IF(AND('Mapa final'!$H$16="Media",'Mapa final'!$L$16="Mayor"),CONCATENATE("R",'Mapa final'!$A$16),"")</f>
        <v/>
      </c>
      <c r="AE22" s="290"/>
      <c r="AF22" s="290" t="str">
        <f>IF(AND('Mapa final'!$H$22="Media",'Mapa final'!$L$22="Mayor"),CONCATENATE("R",'Mapa final'!$A$22),"")</f>
        <v/>
      </c>
      <c r="AG22" s="292"/>
      <c r="AH22" s="305" t="str">
        <f>IF(AND('Mapa final'!$H$10="Media",'Mapa final'!$L$10="Catastrófico"),CONCATENATE("R",'Mapa final'!$A$10),"")</f>
        <v/>
      </c>
      <c r="AI22" s="306"/>
      <c r="AJ22" s="306" t="str">
        <f>IF(AND('Mapa final'!$H$16="Media",'Mapa final'!$L$16="Catastrófico"),CONCATENATE("R",'Mapa final'!$A$16),"")</f>
        <v/>
      </c>
      <c r="AK22" s="306"/>
      <c r="AL22" s="306" t="str">
        <f>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IF(AND('Mapa final'!$H$28="Media",'Mapa final'!$L$28="Leve"),CONCATENATE("R",'Mapa final'!$A$28),"")</f>
        <v/>
      </c>
      <c r="K24" s="309"/>
      <c r="L24" s="309" t="str">
        <f>IF(AND('Mapa final'!$H$34="Media",'Mapa final'!$L$34="Leve"),CONCATENATE("R",'Mapa final'!$A$34),"")</f>
        <v/>
      </c>
      <c r="M24" s="309"/>
      <c r="N24" s="309" t="str">
        <f>IF(AND('Mapa final'!$H$40="Media",'Mapa final'!$L$40="Leve"),CONCATENATE("R",'Mapa final'!$A$40),"")</f>
        <v/>
      </c>
      <c r="O24" s="310"/>
      <c r="P24" s="308" t="str">
        <f>IF(AND('Mapa final'!$H$28="Media",'Mapa final'!$L$28="Menor"),CONCATENATE("R",'Mapa final'!$A$28),"")</f>
        <v/>
      </c>
      <c r="Q24" s="309"/>
      <c r="R24" s="309" t="str">
        <f>IF(AND('Mapa final'!$H$34="Media",'Mapa final'!$L$34="Menor"),CONCATENATE("R",'Mapa final'!$A$34),"")</f>
        <v/>
      </c>
      <c r="S24" s="309"/>
      <c r="T24" s="309" t="str">
        <f>IF(AND('Mapa final'!$H$40="Media",'Mapa final'!$L$40="Menor"),CONCATENATE("R",'Mapa final'!$A$40),"")</f>
        <v/>
      </c>
      <c r="U24" s="310"/>
      <c r="V24" s="308" t="str">
        <f>IF(AND('Mapa final'!$H$28="Media",'Mapa final'!$L$28="Moderado"),CONCATENATE("R",'Mapa final'!$A$28),"")</f>
        <v/>
      </c>
      <c r="W24" s="309"/>
      <c r="X24" s="309" t="str">
        <f>IF(AND('Mapa final'!$H$34="Media",'Mapa final'!$L$34="Moderado"),CONCATENATE("R",'Mapa final'!$A$34),"")</f>
        <v/>
      </c>
      <c r="Y24" s="309"/>
      <c r="Z24" s="309" t="str">
        <f>IF(AND('Mapa final'!$H$40="Media",'Mapa final'!$L$40="Moderado"),CONCATENATE("R",'Mapa final'!$A$40),"")</f>
        <v/>
      </c>
      <c r="AA24" s="310"/>
      <c r="AB24" s="291" t="str">
        <f>IF(AND('Mapa final'!$H$28="Media",'Mapa final'!$L$28="Mayor"),CONCATENATE("R",'Mapa final'!$A$28),"")</f>
        <v/>
      </c>
      <c r="AC24" s="288"/>
      <c r="AD24" s="286" t="str">
        <f>IF(AND('Mapa final'!$H$34="Media",'Mapa final'!$L$34="Mayor"),CONCATENATE("R",'Mapa final'!$A$34),"")</f>
        <v/>
      </c>
      <c r="AE24" s="286"/>
      <c r="AF24" s="286" t="str">
        <f>IF(AND('Mapa final'!$H$40="Media",'Mapa final'!$L$40="Mayor"),CONCATENATE("R",'Mapa final'!$A$40),"")</f>
        <v/>
      </c>
      <c r="AG24" s="287"/>
      <c r="AH24" s="299" t="str">
        <f>IF(AND('Mapa final'!$H$28="Media",'Mapa final'!$L$28="Catastrófico"),CONCATENATE("R",'Mapa final'!$A$28),"")</f>
        <v/>
      </c>
      <c r="AI24" s="300"/>
      <c r="AJ24" s="300" t="str">
        <f>IF(AND('Mapa final'!$H$34="Media",'Mapa final'!$L$34="Catastrófico"),CONCATENATE("R",'Mapa final'!$A$34),"")</f>
        <v/>
      </c>
      <c r="AK24" s="300"/>
      <c r="AL24" s="300" t="str">
        <f>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IF(AND('Mapa final'!$H$46="Media",'Mapa final'!$L$46="Leve"),CONCATENATE("R",'Mapa final'!$A$46),"")</f>
        <v/>
      </c>
      <c r="K26" s="309"/>
      <c r="L26" s="309" t="str">
        <f>IF(AND('Mapa final'!$H$52="Media",'Mapa final'!$L$52="Leve"),CONCATENATE("R",'Mapa final'!$A$52),"")</f>
        <v/>
      </c>
      <c r="M26" s="309"/>
      <c r="N26" s="309" t="str">
        <f>IF(AND('Mapa final'!$H$58="Media",'Mapa final'!$L$58="Leve"),CONCATENATE("R",'Mapa final'!$A$58),"")</f>
        <v/>
      </c>
      <c r="O26" s="310"/>
      <c r="P26" s="308" t="str">
        <f>IF(AND('Mapa final'!$H$46="Media",'Mapa final'!$L$46="Menor"),CONCATENATE("R",'Mapa final'!$A$46),"")</f>
        <v/>
      </c>
      <c r="Q26" s="309"/>
      <c r="R26" s="309" t="str">
        <f>IF(AND('Mapa final'!$H$52="Media",'Mapa final'!$L$52="Menor"),CONCATENATE("R",'Mapa final'!$A$52),"")</f>
        <v/>
      </c>
      <c r="S26" s="309"/>
      <c r="T26" s="309" t="str">
        <f>IF(AND('Mapa final'!$H$58="Media",'Mapa final'!$L$58="Menor"),CONCATENATE("R",'Mapa final'!$A$58),"")</f>
        <v/>
      </c>
      <c r="U26" s="310"/>
      <c r="V26" s="308" t="str">
        <f>IF(AND('Mapa final'!$H$46="Media",'Mapa final'!$L$46="Moderado"),CONCATENATE("R",'Mapa final'!$A$46),"")</f>
        <v/>
      </c>
      <c r="W26" s="309"/>
      <c r="X26" s="309" t="str">
        <f>IF(AND('Mapa final'!$H$52="Media",'Mapa final'!$L$52="Moderado"),CONCATENATE("R",'Mapa final'!$A$52),"")</f>
        <v/>
      </c>
      <c r="Y26" s="309"/>
      <c r="Z26" s="309" t="str">
        <f>IF(AND('Mapa final'!$H$58="Media",'Mapa final'!$L$58="Moderado"),CONCATENATE("R",'Mapa final'!$A$58),"")</f>
        <v/>
      </c>
      <c r="AA26" s="310"/>
      <c r="AB26" s="291" t="str">
        <f>IF(AND('Mapa final'!$H$46="Media",'Mapa final'!$L$46="Mayor"),CONCATENATE("R",'Mapa final'!$A$46),"")</f>
        <v/>
      </c>
      <c r="AC26" s="288"/>
      <c r="AD26" s="286" t="str">
        <f>IF(AND('Mapa final'!$H$52="Media",'Mapa final'!$L$52="Mayor"),CONCATENATE("R",'Mapa final'!$A$52),"")</f>
        <v/>
      </c>
      <c r="AE26" s="286"/>
      <c r="AF26" s="286" t="str">
        <f>IF(AND('Mapa final'!$H$58="Media",'Mapa final'!$L$58="Mayor"),CONCATENATE("R",'Mapa final'!$A$58),"")</f>
        <v/>
      </c>
      <c r="AG26" s="287"/>
      <c r="AH26" s="299" t="str">
        <f>IF(AND('Mapa final'!$H$46="Media",'Mapa final'!$L$46="Catastrófico"),CONCATENATE("R",'Mapa final'!$A$46),"")</f>
        <v/>
      </c>
      <c r="AI26" s="300"/>
      <c r="AJ26" s="300" t="str">
        <f>IF(AND('Mapa final'!$H$52="Media",'Mapa final'!$L$52="Catastrófico"),CONCATENATE("R",'Mapa final'!$A$52),"")</f>
        <v/>
      </c>
      <c r="AK26" s="300"/>
      <c r="AL26" s="300" t="str">
        <f>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IF(AND('Mapa final'!$H$10="Baja",'Mapa final'!$L$10="Leve"),CONCATENATE("R",'Mapa final'!$A$10),"")</f>
        <v/>
      </c>
      <c r="K30" s="324"/>
      <c r="L30" s="324" t="str">
        <f>IF(AND('Mapa final'!$H$16="Baja",'Mapa final'!$L$16="Leve"),CONCATENATE("R",'Mapa final'!$A$16),"")</f>
        <v/>
      </c>
      <c r="M30" s="324"/>
      <c r="N30" s="324" t="str">
        <f>IF(AND('Mapa final'!$H$22="Baja",'Mapa final'!$L$22="Leve"),CONCATENATE("R",'Mapa final'!$A$22),"")</f>
        <v/>
      </c>
      <c r="O30" s="325"/>
      <c r="P30" s="315" t="str">
        <f>IF(AND('Mapa final'!$H$10="Baja",'Mapa final'!$L$10="Menor"),CONCATENATE("R",'Mapa final'!$A$10),"")</f>
        <v/>
      </c>
      <c r="Q30" s="315"/>
      <c r="R30" s="315" t="str">
        <f>IF(AND('Mapa final'!$H$16="Baja",'Mapa final'!$L$16="Menor"),CONCATENATE("R",'Mapa final'!$A$16),"")</f>
        <v/>
      </c>
      <c r="S30" s="315"/>
      <c r="T30" s="315" t="str">
        <f>IF(AND('Mapa final'!$H$22="Baja",'Mapa final'!$L$22="Menor"),CONCATENATE("R",'Mapa final'!$A$22),"")</f>
        <v/>
      </c>
      <c r="U30" s="316"/>
      <c r="V30" s="314" t="str">
        <f>IF(AND('Mapa final'!$H$10="Baja",'Mapa final'!$L$10="Moderado"),CONCATENATE("R",'Mapa final'!$A$10),"")</f>
        <v/>
      </c>
      <c r="W30" s="315"/>
      <c r="X30" s="315" t="str">
        <f>IF(AND('Mapa final'!$H$16="Baja",'Mapa final'!$L$16="Moderado"),CONCATENATE("R",'Mapa final'!$A$16),"")</f>
        <v/>
      </c>
      <c r="Y30" s="315"/>
      <c r="Z30" s="315" t="str">
        <f>IF(AND('Mapa final'!$H$22="Baja",'Mapa final'!$L$22="Moderado"),CONCATENATE("R",'Mapa final'!$A$22),"")</f>
        <v/>
      </c>
      <c r="AA30" s="316"/>
      <c r="AB30" s="289" t="str">
        <f>IF(AND('Mapa final'!$H$10="Baja",'Mapa final'!$L$10="Mayor"),CONCATENATE("R",'Mapa final'!$A$10),"")</f>
        <v/>
      </c>
      <c r="AC30" s="290"/>
      <c r="AD30" s="290" t="str">
        <f>IF(AND('Mapa final'!$H$16="Baja",'Mapa final'!$L$16="Mayor"),CONCATENATE("R",'Mapa final'!$A$16),"")</f>
        <v/>
      </c>
      <c r="AE30" s="290"/>
      <c r="AF30" s="290" t="str">
        <f>IF(AND('Mapa final'!$H$22="Baja",'Mapa final'!$L$22="Mayor"),CONCATENATE("R",'Mapa final'!$A$22),"")</f>
        <v/>
      </c>
      <c r="AG30" s="292"/>
      <c r="AH30" s="305" t="str">
        <f>IF(AND('Mapa final'!$H$10="Baja",'Mapa final'!$L$10="Catastrófico"),CONCATENATE("R",'Mapa final'!$A$10),"")</f>
        <v/>
      </c>
      <c r="AI30" s="306"/>
      <c r="AJ30" s="306" t="str">
        <f>IF(AND('Mapa final'!$H$16="Baja",'Mapa final'!$L$16="Catastrófico"),CONCATENATE("R",'Mapa final'!$A$16),"")</f>
        <v/>
      </c>
      <c r="AK30" s="306"/>
      <c r="AL30" s="306" t="str">
        <f>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IF(AND('Mapa final'!$H$28="Baja",'Mapa final'!$L$28="Leve"),CONCATENATE("R",'Mapa final'!$A$28),"")</f>
        <v/>
      </c>
      <c r="K32" s="317"/>
      <c r="L32" s="317" t="str">
        <f>IF(AND('Mapa final'!$H$34="Baja",'Mapa final'!$L$34="Leve"),CONCATENATE("R",'Mapa final'!$A$34),"")</f>
        <v/>
      </c>
      <c r="M32" s="317"/>
      <c r="N32" s="317" t="str">
        <f>IF(AND('Mapa final'!$H$40="Baja",'Mapa final'!$L$40="Leve"),CONCATENATE("R",'Mapa final'!$A$40),"")</f>
        <v/>
      </c>
      <c r="O32" s="318"/>
      <c r="P32" s="309" t="str">
        <f>IF(AND('Mapa final'!$H$28="Baja",'Mapa final'!$L$28="Menor"),CONCATENATE("R",'Mapa final'!$A$28),"")</f>
        <v/>
      </c>
      <c r="Q32" s="309"/>
      <c r="R32" s="309" t="str">
        <f>IF(AND('Mapa final'!$H$34="Baja",'Mapa final'!$L$34="Menor"),CONCATENATE("R",'Mapa final'!$A$34),"")</f>
        <v/>
      </c>
      <c r="S32" s="309"/>
      <c r="T32" s="309" t="str">
        <f>IF(AND('Mapa final'!$H$40="Baja",'Mapa final'!$L$40="Menor"),CONCATENATE("R",'Mapa final'!$A$40),"")</f>
        <v/>
      </c>
      <c r="U32" s="310"/>
      <c r="V32" s="308" t="str">
        <f>IF(AND('Mapa final'!$H$28="Baja",'Mapa final'!$L$28="Moderado"),CONCATENATE("R",'Mapa final'!$A$28),"")</f>
        <v/>
      </c>
      <c r="W32" s="309"/>
      <c r="X32" s="309" t="str">
        <f>IF(AND('Mapa final'!$H$34="Baja",'Mapa final'!$L$34="Moderado"),CONCATENATE("R",'Mapa final'!$A$34),"")</f>
        <v/>
      </c>
      <c r="Y32" s="309"/>
      <c r="Z32" s="309" t="str">
        <f>IF(AND('Mapa final'!$H$40="Baja",'Mapa final'!$L$40="Moderado"),CONCATENATE("R",'Mapa final'!$A$40),"")</f>
        <v/>
      </c>
      <c r="AA32" s="310"/>
      <c r="AB32" s="291" t="str">
        <f>IF(AND('Mapa final'!$H$28="Baja",'Mapa final'!$L$28="Mayor"),CONCATENATE("R",'Mapa final'!$A$28),"")</f>
        <v/>
      </c>
      <c r="AC32" s="288"/>
      <c r="AD32" s="286" t="str">
        <f>IF(AND('Mapa final'!$H$34="Baja",'Mapa final'!$L$34="Mayor"),CONCATENATE("R",'Mapa final'!$A$34),"")</f>
        <v/>
      </c>
      <c r="AE32" s="286"/>
      <c r="AF32" s="286" t="str">
        <f>IF(AND('Mapa final'!$H$40="Baja",'Mapa final'!$L$40="Mayor"),CONCATENATE("R",'Mapa final'!$A$40),"")</f>
        <v/>
      </c>
      <c r="AG32" s="287"/>
      <c r="AH32" s="299" t="str">
        <f>IF(AND('Mapa final'!$H$28="Baja",'Mapa final'!$L$28="Catastrófico"),CONCATENATE("R",'Mapa final'!$A$28),"")</f>
        <v/>
      </c>
      <c r="AI32" s="300"/>
      <c r="AJ32" s="300" t="str">
        <f>IF(AND('Mapa final'!$H$34="Baja",'Mapa final'!$L$34="Catastrófico"),CONCATENATE("R",'Mapa final'!$A$34),"")</f>
        <v/>
      </c>
      <c r="AK32" s="300"/>
      <c r="AL32" s="300" t="str">
        <f>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IF(AND('Mapa final'!$H$46="Baja",'Mapa final'!$L$46="Leve"),CONCATENATE("R",'Mapa final'!$A$46),"")</f>
        <v/>
      </c>
      <c r="K34" s="317"/>
      <c r="L34" s="317" t="str">
        <f>IF(AND('Mapa final'!$H$52="Baja",'Mapa final'!$L$52="Leve"),CONCATENATE("R",'Mapa final'!$A$52),"")</f>
        <v/>
      </c>
      <c r="M34" s="317"/>
      <c r="N34" s="317" t="str">
        <f>IF(AND('Mapa final'!$H$58="Baja",'Mapa final'!$L$58="Leve"),CONCATENATE("R",'Mapa final'!$A$58),"")</f>
        <v/>
      </c>
      <c r="O34" s="318"/>
      <c r="P34" s="309" t="str">
        <f>IF(AND('Mapa final'!$H$46="Baja",'Mapa final'!$L$46="Menor"),CONCATENATE("R",'Mapa final'!$A$46),"")</f>
        <v/>
      </c>
      <c r="Q34" s="309"/>
      <c r="R34" s="309" t="str">
        <f>IF(AND('Mapa final'!$H$52="Baja",'Mapa final'!$L$52="Menor"),CONCATENATE("R",'Mapa final'!$A$52),"")</f>
        <v/>
      </c>
      <c r="S34" s="309"/>
      <c r="T34" s="309" t="str">
        <f>IF(AND('Mapa final'!$H$58="Baja",'Mapa final'!$L$58="Menor"),CONCATENATE("R",'Mapa final'!$A$58),"")</f>
        <v/>
      </c>
      <c r="U34" s="310"/>
      <c r="V34" s="308" t="str">
        <f>IF(AND('Mapa final'!$H$46="Baja",'Mapa final'!$L$46="Moderado"),CONCATENATE("R",'Mapa final'!$A$46),"")</f>
        <v/>
      </c>
      <c r="W34" s="309"/>
      <c r="X34" s="309" t="str">
        <f>IF(AND('Mapa final'!$H$52="Baja",'Mapa final'!$L$52="Moderado"),CONCATENATE("R",'Mapa final'!$A$52),"")</f>
        <v/>
      </c>
      <c r="Y34" s="309"/>
      <c r="Z34" s="309" t="str">
        <f>IF(AND('Mapa final'!$H$58="Baja",'Mapa final'!$L$58="Moderado"),CONCATENATE("R",'Mapa final'!$A$58),"")</f>
        <v/>
      </c>
      <c r="AA34" s="310"/>
      <c r="AB34" s="291" t="str">
        <f>IF(AND('Mapa final'!$H$46="Baja",'Mapa final'!$L$46="Mayor"),CONCATENATE("R",'Mapa final'!$A$46),"")</f>
        <v/>
      </c>
      <c r="AC34" s="288"/>
      <c r="AD34" s="286" t="str">
        <f>IF(AND('Mapa final'!$H$52="Baja",'Mapa final'!$L$52="Mayor"),CONCATENATE("R",'Mapa final'!$A$52),"")</f>
        <v/>
      </c>
      <c r="AE34" s="286"/>
      <c r="AF34" s="286" t="str">
        <f>IF(AND('Mapa final'!$H$58="Baja",'Mapa final'!$L$58="Mayor"),CONCATENATE("R",'Mapa final'!$A$58),"")</f>
        <v/>
      </c>
      <c r="AG34" s="287"/>
      <c r="AH34" s="299" t="str">
        <f>IF(AND('Mapa final'!$H$46="Baja",'Mapa final'!$L$46="Catastrófico"),CONCATENATE("R",'Mapa final'!$A$46),"")</f>
        <v/>
      </c>
      <c r="AI34" s="300"/>
      <c r="AJ34" s="300" t="str">
        <f>IF(AND('Mapa final'!$H$52="Baja",'Mapa final'!$L$52="Catastrófico"),CONCATENATE("R",'Mapa final'!$A$52),"")</f>
        <v/>
      </c>
      <c r="AK34" s="300"/>
      <c r="AL34" s="300" t="str">
        <f>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IF(AND('Mapa final'!$H$10="Muy Baja",'Mapa final'!$L$10="Leve"),CONCATENATE("R",'Mapa final'!$A$10),"")</f>
        <v/>
      </c>
      <c r="K38" s="324"/>
      <c r="L38" s="324" t="str">
        <f>IF(AND('Mapa final'!$H$16="Muy Baja",'Mapa final'!$L$16="Leve"),CONCATENATE("R",'Mapa final'!$A$16),"")</f>
        <v/>
      </c>
      <c r="M38" s="324"/>
      <c r="N38" s="324" t="str">
        <f>IF(AND('Mapa final'!$H$22="Muy Baja",'Mapa final'!$L$22="Leve"),CONCATENATE("R",'Mapa final'!$A$22),"")</f>
        <v/>
      </c>
      <c r="O38" s="325"/>
      <c r="P38" s="323" t="str">
        <f>IF(AND('Mapa final'!$H$10="Muy Baja",'Mapa final'!$L$10="Menor"),CONCATENATE("R",'Mapa final'!$A$10),"")</f>
        <v/>
      </c>
      <c r="Q38" s="324"/>
      <c r="R38" s="324" t="str">
        <f>IF(AND('Mapa final'!$H$16="Muy Baja",'Mapa final'!$L$16="Menor"),CONCATENATE("R",'Mapa final'!$A$16),"")</f>
        <v/>
      </c>
      <c r="S38" s="324"/>
      <c r="T38" s="324" t="str">
        <f>IF(AND('Mapa final'!$H$22="Muy Baja",'Mapa final'!$L$22="Menor"),CONCATENATE("R",'Mapa final'!$A$22),"")</f>
        <v/>
      </c>
      <c r="U38" s="325"/>
      <c r="V38" s="314" t="str">
        <f>IF(AND('Mapa final'!$H$10="Muy Baja",'Mapa final'!$L$10="Moderado"),CONCATENATE("R",'Mapa final'!$A$10),"")</f>
        <v/>
      </c>
      <c r="W38" s="315"/>
      <c r="X38" s="315" t="str">
        <f>IF(AND('Mapa final'!$H$16="Muy Baja",'Mapa final'!$L$16="Moderado"),CONCATENATE("R",'Mapa final'!$A$16),"")</f>
        <v/>
      </c>
      <c r="Y38" s="315"/>
      <c r="Z38" s="315" t="str">
        <f>IF(AND('Mapa final'!$H$22="Muy Baja",'Mapa final'!$L$22="Moderado"),CONCATENATE("R",'Mapa final'!$A$22),"")</f>
        <v/>
      </c>
      <c r="AA38" s="316"/>
      <c r="AB38" s="289" t="str">
        <f>IF(AND('Mapa final'!$H$10="Muy Baja",'Mapa final'!$L$10="Mayor"),CONCATENATE("R",'Mapa final'!$A$10),"")</f>
        <v/>
      </c>
      <c r="AC38" s="290"/>
      <c r="AD38" s="290" t="str">
        <f>IF(AND('Mapa final'!$H$16="Muy Baja",'Mapa final'!$L$16="Mayor"),CONCATENATE("R",'Mapa final'!$A$16),"")</f>
        <v/>
      </c>
      <c r="AE38" s="290"/>
      <c r="AF38" s="290" t="str">
        <f>IF(AND('Mapa final'!$H$22="Muy Baja",'Mapa final'!$L$22="Mayor"),CONCATENATE("R",'Mapa final'!$A$22),"")</f>
        <v/>
      </c>
      <c r="AG38" s="292"/>
      <c r="AH38" s="305" t="str">
        <f>IF(AND('Mapa final'!$H$10="Muy Baja",'Mapa final'!$L$10="Catastrófico"),CONCATENATE("R",'Mapa final'!$A$10),"")</f>
        <v/>
      </c>
      <c r="AI38" s="306"/>
      <c r="AJ38" s="306" t="str">
        <f>IF(AND('Mapa final'!$H$16="Muy Baja",'Mapa final'!$L$16="Catastrófico"),CONCATENATE("R",'Mapa final'!$A$16),"")</f>
        <v/>
      </c>
      <c r="AK38" s="306"/>
      <c r="AL38" s="306" t="str">
        <f>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IF(AND('Mapa final'!$H$28="Muy Baja",'Mapa final'!$L$28="Leve"),CONCATENATE("R",'Mapa final'!$A$28),"")</f>
        <v/>
      </c>
      <c r="K40" s="317"/>
      <c r="L40" s="317" t="str">
        <f>IF(AND('Mapa final'!$H$34="Muy Baja",'Mapa final'!$L$34="Leve"),CONCATENATE("R",'Mapa final'!$A$34),"")</f>
        <v/>
      </c>
      <c r="M40" s="317"/>
      <c r="N40" s="317" t="str">
        <f>IF(AND('Mapa final'!$H$40="Muy Baja",'Mapa final'!$L$40="Leve"),CONCATENATE("R",'Mapa final'!$A$40),"")</f>
        <v/>
      </c>
      <c r="O40" s="318"/>
      <c r="P40" s="319" t="str">
        <f>IF(AND('Mapa final'!$H$28="Muy Baja",'Mapa final'!$L$28="Menor"),CONCATENATE("R",'Mapa final'!$A$28),"")</f>
        <v/>
      </c>
      <c r="Q40" s="317"/>
      <c r="R40" s="317" t="str">
        <f>IF(AND('Mapa final'!$H$34="Muy Baja",'Mapa final'!$L$34="Menor"),CONCATENATE("R",'Mapa final'!$A$34),"")</f>
        <v/>
      </c>
      <c r="S40" s="317"/>
      <c r="T40" s="317" t="str">
        <f>IF(AND('Mapa final'!$H$40="Muy Baja",'Mapa final'!$L$40="Menor"),CONCATENATE("R",'Mapa final'!$A$40),"")</f>
        <v/>
      </c>
      <c r="U40" s="318"/>
      <c r="V40" s="308" t="str">
        <f>IF(AND('Mapa final'!$H$28="Muy Baja",'Mapa final'!$L$28="Moderado"),CONCATENATE("R",'Mapa final'!$A$28),"")</f>
        <v/>
      </c>
      <c r="W40" s="309"/>
      <c r="X40" s="309" t="str">
        <f>IF(AND('Mapa final'!$H$34="Muy Baja",'Mapa final'!$L$34="Moderado"),CONCATENATE("R",'Mapa final'!$A$34),"")</f>
        <v/>
      </c>
      <c r="Y40" s="309"/>
      <c r="Z40" s="309" t="str">
        <f>IF(AND('Mapa final'!$H$40="Muy Baja",'Mapa final'!$L$40="Moderado"),CONCATENATE("R",'Mapa final'!$A$40),"")</f>
        <v/>
      </c>
      <c r="AA40" s="310"/>
      <c r="AB40" s="291" t="str">
        <f>IF(AND('Mapa final'!$H$28="Muy Baja",'Mapa final'!$L$28="Mayor"),CONCATENATE("R",'Mapa final'!$A$28),"")</f>
        <v/>
      </c>
      <c r="AC40" s="288"/>
      <c r="AD40" s="286" t="str">
        <f>IF(AND('Mapa final'!$H$34="Muy Baja",'Mapa final'!$L$34="Mayor"),CONCATENATE("R",'Mapa final'!$A$34),"")</f>
        <v/>
      </c>
      <c r="AE40" s="286"/>
      <c r="AF40" s="286" t="str">
        <f>IF(AND('Mapa final'!$H$40="Muy Baja",'Mapa final'!$L$40="Mayor"),CONCATENATE("R",'Mapa final'!$A$40),"")</f>
        <v/>
      </c>
      <c r="AG40" s="287"/>
      <c r="AH40" s="299" t="str">
        <f>IF(AND('Mapa final'!$H$28="Muy Baja",'Mapa final'!$L$28="Catastrófico"),CONCATENATE("R",'Mapa final'!$A$28),"")</f>
        <v/>
      </c>
      <c r="AI40" s="300"/>
      <c r="AJ40" s="300" t="str">
        <f>IF(AND('Mapa final'!$H$34="Muy Baja",'Mapa final'!$L$34="Catastrófico"),CONCATENATE("R",'Mapa final'!$A$34),"")</f>
        <v/>
      </c>
      <c r="AK40" s="300"/>
      <c r="AL40" s="300" t="str">
        <f>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IF(AND('Mapa final'!$H$46="Muy Baja",'Mapa final'!$L$46="Leve"),CONCATENATE("R",'Mapa final'!$A$46),"")</f>
        <v/>
      </c>
      <c r="K42" s="317"/>
      <c r="L42" s="317" t="str">
        <f>IF(AND('Mapa final'!$H$52="Muy Baja",'Mapa final'!$L$52="Leve"),CONCATENATE("R",'Mapa final'!$A$52),"")</f>
        <v/>
      </c>
      <c r="M42" s="317"/>
      <c r="N42" s="317" t="str">
        <f>IF(AND('Mapa final'!$H$58="Muy Baja",'Mapa final'!$L$58="Leve"),CONCATENATE("R",'Mapa final'!$A$58),"")</f>
        <v/>
      </c>
      <c r="O42" s="318"/>
      <c r="P42" s="319" t="str">
        <f>IF(AND('Mapa final'!$H$46="Muy Baja",'Mapa final'!$L$46="Menor"),CONCATENATE("R",'Mapa final'!$A$46),"")</f>
        <v/>
      </c>
      <c r="Q42" s="317"/>
      <c r="R42" s="317" t="str">
        <f>IF(AND('Mapa final'!$H$52="Muy Baja",'Mapa final'!$L$52="Menor"),CONCATENATE("R",'Mapa final'!$A$52),"")</f>
        <v/>
      </c>
      <c r="S42" s="317"/>
      <c r="T42" s="317" t="str">
        <f>IF(AND('Mapa final'!$H$58="Muy Baja",'Mapa final'!$L$58="Menor"),CONCATENATE("R",'Mapa final'!$A$58),"")</f>
        <v/>
      </c>
      <c r="U42" s="318"/>
      <c r="V42" s="308" t="str">
        <f>IF(AND('Mapa final'!$H$46="Muy Baja",'Mapa final'!$L$46="Moderado"),CONCATENATE("R",'Mapa final'!$A$46),"")</f>
        <v/>
      </c>
      <c r="W42" s="309"/>
      <c r="X42" s="309" t="str">
        <f>IF(AND('Mapa final'!$H$52="Muy Baja",'Mapa final'!$L$52="Moderado"),CONCATENATE("R",'Mapa final'!$A$52),"")</f>
        <v/>
      </c>
      <c r="Y42" s="309"/>
      <c r="Z42" s="309" t="str">
        <f>IF(AND('Mapa final'!$H$58="Muy Baja",'Mapa final'!$L$58="Moderado"),CONCATENATE("R",'Mapa final'!$A$58),"")</f>
        <v/>
      </c>
      <c r="AA42" s="310"/>
      <c r="AB42" s="291" t="str">
        <f>IF(AND('Mapa final'!$H$46="Muy Baja",'Mapa final'!$L$46="Mayor"),CONCATENATE("R",'Mapa final'!$A$46),"")</f>
        <v/>
      </c>
      <c r="AC42" s="288"/>
      <c r="AD42" s="286" t="str">
        <f>IF(AND('Mapa final'!$H$52="Muy Baja",'Mapa final'!$L$52="Mayor"),CONCATENATE("R",'Mapa final'!$A$52),"")</f>
        <v/>
      </c>
      <c r="AE42" s="286"/>
      <c r="AF42" s="286" t="str">
        <f>IF(AND('Mapa final'!$H$58="Muy Baja",'Mapa final'!$L$58="Mayor"),CONCATENATE("R",'Mapa final'!$A$58),"")</f>
        <v/>
      </c>
      <c r="AG42" s="287"/>
      <c r="AH42" s="299" t="str">
        <f>IF(AND('Mapa final'!$H$46="Muy Baja",'Mapa final'!$L$46="Catastrófico"),CONCATENATE("R",'Mapa final'!$A$46),"")</f>
        <v/>
      </c>
      <c r="AI42" s="300"/>
      <c r="AJ42" s="300" t="str">
        <f>IF(AND('Mapa final'!$H$52="Muy Baja",'Mapa final'!$L$52="Catastrófico"),CONCATENATE("R",'Mapa final'!$A$52),"")</f>
        <v/>
      </c>
      <c r="AK42" s="300"/>
      <c r="AL42" s="300" t="str">
        <f>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IF(AND('Mapa final'!$Y$10="Baja",'Mapa final'!$AA$10="Leve"),CONCATENATE("R1C",'Mapa final'!$O$10),"")</f>
        <v>R1C1</v>
      </c>
      <c r="K36" s="75" t="str">
        <f>IF(AND('Mapa final'!$Y$11="Baja",'Mapa final'!$AA$11="Leve"),CONCATENATE("R1C",'Mapa final'!$O$11),"")</f>
        <v>R1C2</v>
      </c>
      <c r="L36" s="75" t="str">
        <f>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IF(AND('Mapa final'!$Y$16="Muy Baja",'Mapa final'!$AA$16="Leve"),CONCATENATE("R2C",'Mapa final'!$O$16),"")</f>
        <v/>
      </c>
      <c r="K47" s="78" t="str">
        <f>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2025-04-07T21:11:58Z</dcterms:modified>
</cp:coreProperties>
</file>