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Users\CONTROLINT\Documents\CONTROL INTERNO\MATRICES RIESGOS ACTUAL\VIGENCIA 2024\MATRICES RIESGOS SEGUIMIENTO 31-08-2024\"/>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0"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10" i="1" l="1"/>
  <c r="Q10" i="1"/>
  <c r="H10" i="1"/>
  <c r="I10" i="1" s="1"/>
  <c r="K68" i="1"/>
  <c r="K54" i="1"/>
  <c r="K35" i="1"/>
  <c r="K48" i="1"/>
  <c r="K62" i="1"/>
  <c r="K41" i="1"/>
  <c r="K51" i="1"/>
  <c r="K50" i="1"/>
  <c r="K55" i="1"/>
  <c r="K29" i="1"/>
  <c r="K37" i="1"/>
  <c r="K33" i="1"/>
  <c r="K49" i="1"/>
  <c r="K23" i="1"/>
  <c r="K53" i="1"/>
  <c r="K21" i="1"/>
  <c r="K30" i="1"/>
  <c r="K47" i="1"/>
  <c r="K26" i="1"/>
  <c r="K63" i="1"/>
  <c r="K67" i="1"/>
  <c r="K66" i="1"/>
  <c r="K57" i="1"/>
  <c r="K43" i="1"/>
  <c r="K39" i="1"/>
  <c r="K25" i="1"/>
  <c r="K18" i="1"/>
  <c r="K38" i="1"/>
  <c r="K42" i="1"/>
  <c r="K69" i="1"/>
  <c r="K19" i="1"/>
  <c r="K17" i="1"/>
  <c r="K31" i="1"/>
  <c r="K27" i="1"/>
  <c r="K61" i="1"/>
  <c r="K36" i="1"/>
  <c r="K44" i="1"/>
  <c r="K24" i="1"/>
  <c r="K59" i="1"/>
  <c r="K56" i="1"/>
  <c r="K60" i="1"/>
  <c r="K20" i="1"/>
  <c r="K65" i="1"/>
  <c r="K32" i="1"/>
  <c r="K45" i="1"/>
  <c r="F221" i="13" l="1"/>
  <c r="F211" i="13"/>
  <c r="F212" i="13"/>
  <c r="F213" i="13"/>
  <c r="F214" i="13"/>
  <c r="F215" i="13"/>
  <c r="F216" i="13"/>
  <c r="F217" i="13"/>
  <c r="F218" i="13"/>
  <c r="F219" i="13"/>
  <c r="F220" i="13"/>
  <c r="F210" i="13"/>
  <c r="K15" i="1"/>
  <c r="K11" i="1"/>
  <c r="B221" i="13" a="1"/>
  <c r="K12" i="1"/>
  <c r="K14" i="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7" i="1"/>
  <c r="AB16" i="1"/>
  <c r="AA16" i="1" s="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16" i="1"/>
  <c r="L16" i="1" s="1"/>
  <c r="K52" i="1"/>
  <c r="L52" i="1" s="1"/>
  <c r="K46" i="1"/>
  <c r="L46" i="1" s="1"/>
  <c r="K34" i="1"/>
  <c r="L34" i="1" s="1"/>
  <c r="K10" i="1"/>
  <c r="L10" i="1" s="1"/>
  <c r="K64" i="1"/>
  <c r="L64" i="1" s="1"/>
  <c r="K58" i="1"/>
  <c r="L58" i="1" s="1"/>
  <c r="P14" i="18" l="1"/>
  <c r="V22" i="18"/>
  <c r="V14" i="18"/>
  <c r="AH14" i="18"/>
  <c r="AH38" i="18"/>
  <c r="J14" i="18"/>
  <c r="AB6" i="18"/>
  <c r="P22" i="18"/>
  <c r="AB22" i="18"/>
  <c r="V30" i="18"/>
  <c r="AB14" i="18"/>
  <c r="J30" i="18"/>
  <c r="P38" i="18"/>
  <c r="AB38" i="18"/>
  <c r="J38" i="18"/>
  <c r="AH6" i="18"/>
  <c r="V6" i="18"/>
  <c r="AB30" i="18"/>
  <c r="J6" i="18"/>
  <c r="P30" i="18"/>
  <c r="AH22" i="18"/>
  <c r="P6" i="18"/>
  <c r="M10" i="1"/>
  <c r="AB10" i="1" s="1"/>
  <c r="AH30" i="18"/>
  <c r="J22" i="18"/>
  <c r="V38" i="18"/>
  <c r="N10" i="1"/>
  <c r="L16" i="18"/>
  <c r="R24" i="18"/>
  <c r="L8" i="18"/>
  <c r="R32" i="18"/>
  <c r="AJ16" i="18"/>
  <c r="R8" i="18"/>
  <c r="AD32" i="18"/>
  <c r="AJ32" i="18"/>
  <c r="AD8" i="18"/>
  <c r="X40" i="18"/>
  <c r="N34" i="1"/>
  <c r="L32" i="18"/>
  <c r="X8" i="18"/>
  <c r="X24" i="18"/>
  <c r="M34" i="1"/>
  <c r="R40" i="18"/>
  <c r="L40" i="18"/>
  <c r="X16" i="18"/>
  <c r="AD24" i="18"/>
  <c r="X32" i="18"/>
  <c r="AJ40" i="18"/>
  <c r="R16" i="18"/>
  <c r="AD40" i="18"/>
  <c r="AJ8" i="18"/>
  <c r="AJ24" i="18"/>
  <c r="AD16" i="18"/>
  <c r="L24" i="18"/>
  <c r="M46" i="1"/>
  <c r="J42" i="18"/>
  <c r="P34" i="18"/>
  <c r="AB18" i="18"/>
  <c r="AH34" i="18"/>
  <c r="P10" i="18"/>
  <c r="V34" i="18"/>
  <c r="P42" i="18"/>
  <c r="J34" i="18"/>
  <c r="AH42" i="18"/>
  <c r="AB26" i="18"/>
  <c r="AH26" i="18"/>
  <c r="V26" i="18"/>
  <c r="AH18" i="18"/>
  <c r="J10" i="18"/>
  <c r="V18" i="18"/>
  <c r="AB42" i="18"/>
  <c r="AB10" i="18"/>
  <c r="J18" i="18"/>
  <c r="N46" i="1"/>
  <c r="J26" i="18"/>
  <c r="AH10" i="18"/>
  <c r="P18" i="18"/>
  <c r="V42" i="18"/>
  <c r="P26" i="18"/>
  <c r="V10" i="18"/>
  <c r="AB34" i="18"/>
  <c r="X42" i="18"/>
  <c r="AD34" i="18"/>
  <c r="AD10" i="18"/>
  <c r="L42" i="18"/>
  <c r="L26" i="18"/>
  <c r="X18" i="18"/>
  <c r="AD26" i="18"/>
  <c r="R18" i="18"/>
  <c r="AJ10" i="18"/>
  <c r="AD42" i="18"/>
  <c r="AJ34" i="18"/>
  <c r="R26" i="18"/>
  <c r="M52" i="1"/>
  <c r="L18" i="18"/>
  <c r="R34" i="18"/>
  <c r="L34" i="18"/>
  <c r="AJ42" i="18"/>
  <c r="R10" i="18"/>
  <c r="AJ26" i="18"/>
  <c r="R42" i="18"/>
  <c r="X26" i="18"/>
  <c r="AJ18" i="18"/>
  <c r="N52" i="1"/>
  <c r="X34" i="18"/>
  <c r="X10" i="18"/>
  <c r="AD18" i="18"/>
  <c r="L10" i="18"/>
  <c r="X6" i="18"/>
  <c r="AJ30" i="18"/>
  <c r="R22" i="18"/>
  <c r="L6" i="18"/>
  <c r="R30" i="18"/>
  <c r="X22" i="18"/>
  <c r="AD38" i="18"/>
  <c r="N16" i="1"/>
  <c r="AD22" i="18"/>
  <c r="M16" i="1"/>
  <c r="L14" i="18"/>
  <c r="L30" i="18"/>
  <c r="R38" i="18"/>
  <c r="AJ14" i="18"/>
  <c r="R14" i="18"/>
  <c r="AD30" i="18"/>
  <c r="AJ38" i="18"/>
  <c r="AJ22" i="18"/>
  <c r="X30" i="18"/>
  <c r="AJ6" i="18"/>
  <c r="L38" i="18"/>
  <c r="AD14" i="18"/>
  <c r="AD6" i="18"/>
  <c r="L22" i="18"/>
  <c r="R6" i="18"/>
  <c r="X14" i="18"/>
  <c r="X38" i="18"/>
  <c r="T14" i="18"/>
  <c r="AL38" i="18"/>
  <c r="N14" i="18"/>
  <c r="T38" i="18"/>
  <c r="T22" i="18"/>
  <c r="AL14" i="18"/>
  <c r="N22" i="18"/>
  <c r="AF22" i="18"/>
  <c r="N6" i="18"/>
  <c r="AF6" i="18"/>
  <c r="AF38" i="18"/>
  <c r="Z6" i="18"/>
  <c r="N38" i="18"/>
  <c r="AL30" i="18"/>
  <c r="AL22" i="18"/>
  <c r="T6" i="18"/>
  <c r="AF30" i="18"/>
  <c r="Z22" i="18"/>
  <c r="T30" i="18"/>
  <c r="M22" i="1"/>
  <c r="AL6" i="18"/>
  <c r="Z14" i="18"/>
  <c r="Z38" i="18"/>
  <c r="AF14" i="18"/>
  <c r="N22" i="1"/>
  <c r="Z30" i="18"/>
  <c r="N30" i="18"/>
  <c r="Z42" i="18"/>
  <c r="T18" i="18"/>
  <c r="AF34" i="18"/>
  <c r="AF42" i="18"/>
  <c r="N42" i="18"/>
  <c r="Z18" i="18"/>
  <c r="AL10" i="18"/>
  <c r="AL26" i="18"/>
  <c r="AF26" i="18"/>
  <c r="Z10" i="18"/>
  <c r="N18" i="18"/>
  <c r="T26" i="18"/>
  <c r="N26" i="18"/>
  <c r="AL18" i="18"/>
  <c r="N10" i="18"/>
  <c r="AF18" i="18"/>
  <c r="Z26" i="18"/>
  <c r="AL34" i="18"/>
  <c r="M58" i="1"/>
  <c r="T10" i="18"/>
  <c r="N58" i="1"/>
  <c r="AL42" i="18"/>
  <c r="N34" i="18"/>
  <c r="AF10" i="18"/>
  <c r="T34" i="18"/>
  <c r="T42" i="18"/>
  <c r="Z34" i="18"/>
  <c r="J40" i="18"/>
  <c r="AB40" i="18"/>
  <c r="AH32" i="18"/>
  <c r="AB24" i="18"/>
  <c r="J16" i="18"/>
  <c r="P32" i="18"/>
  <c r="V24" i="18"/>
  <c r="P24" i="18"/>
  <c r="V16" i="18"/>
  <c r="P16" i="18"/>
  <c r="P40" i="18"/>
  <c r="V32" i="18"/>
  <c r="V8" i="18"/>
  <c r="AH24" i="18"/>
  <c r="AH8" i="18"/>
  <c r="J8" i="18"/>
  <c r="AB32" i="18"/>
  <c r="AB8" i="18"/>
  <c r="N28" i="1"/>
  <c r="J24" i="18"/>
  <c r="J32" i="18"/>
  <c r="P8" i="18"/>
  <c r="AH16" i="18"/>
  <c r="M28" i="1"/>
  <c r="AB16" i="18"/>
  <c r="V40" i="18"/>
  <c r="AH40" i="18"/>
  <c r="AH12" i="18"/>
  <c r="J20" i="18"/>
  <c r="J44" i="18"/>
  <c r="AB28" i="18"/>
  <c r="P28" i="18"/>
  <c r="N64" i="1"/>
  <c r="P12" i="18"/>
  <c r="AH20" i="18"/>
  <c r="P44" i="18"/>
  <c r="AB12" i="18"/>
  <c r="P36" i="18"/>
  <c r="AB44" i="18"/>
  <c r="V44" i="18"/>
  <c r="J28" i="18"/>
  <c r="V12" i="18"/>
  <c r="V28" i="18"/>
  <c r="AH44" i="18"/>
  <c r="M64" i="1"/>
  <c r="AB64" i="1" s="1"/>
  <c r="AA64" i="1" s="1"/>
  <c r="AH28" i="18"/>
  <c r="V36" i="18"/>
  <c r="V20" i="18"/>
  <c r="P20" i="18"/>
  <c r="AB36" i="18"/>
  <c r="J12" i="18"/>
  <c r="AH36" i="18"/>
  <c r="J36" i="18"/>
  <c r="AB20" i="18"/>
  <c r="AF24" i="18"/>
  <c r="AF32" i="18"/>
  <c r="Z40" i="18"/>
  <c r="AL8" i="18"/>
  <c r="AF8" i="18"/>
  <c r="Z32" i="18"/>
  <c r="N16" i="18"/>
  <c r="AL40" i="18"/>
  <c r="Z16" i="18"/>
  <c r="T24" i="18"/>
  <c r="AL24" i="18"/>
  <c r="N32" i="18"/>
  <c r="Z8" i="18"/>
  <c r="N24" i="18"/>
  <c r="T32" i="18"/>
  <c r="T16" i="18"/>
  <c r="AF40" i="18"/>
  <c r="T8" i="18"/>
  <c r="AL32" i="18"/>
  <c r="N40" i="18"/>
  <c r="Z24" i="18"/>
  <c r="AL16" i="18"/>
  <c r="N8" i="18"/>
  <c r="M40" i="1"/>
  <c r="N40" i="1"/>
  <c r="T40" i="18"/>
  <c r="AF16" i="18"/>
  <c r="AA10" i="1" l="1"/>
  <c r="AB11" i="1"/>
  <c r="AA11" i="1" s="1"/>
  <c r="V25" i="19"/>
  <c r="V45" i="19"/>
  <c r="J15" i="19"/>
  <c r="AB45" i="19"/>
  <c r="AH25" i="19"/>
  <c r="AH55" i="19"/>
  <c r="AB15" i="19"/>
  <c r="P15" i="19"/>
  <c r="P45" i="19"/>
  <c r="V15" i="19"/>
  <c r="J35" i="19"/>
  <c r="AH45" i="19"/>
  <c r="J25" i="19"/>
  <c r="AB35" i="19"/>
  <c r="AH15" i="19"/>
  <c r="V35" i="19"/>
  <c r="J55" i="19"/>
  <c r="AB55" i="19"/>
  <c r="AC64" i="1"/>
  <c r="AB25" i="19"/>
  <c r="V55" i="19"/>
  <c r="J45" i="19"/>
  <c r="P25" i="19"/>
  <c r="P35" i="19"/>
  <c r="AH35" i="19"/>
  <c r="P55" i="19"/>
  <c r="AB12" i="1" l="1"/>
  <c r="AA12" i="1" s="1"/>
  <c r="AJ46" i="19" s="1"/>
  <c r="W36" i="19"/>
  <c r="AC36" i="19"/>
  <c r="K16" i="19"/>
  <c r="K46" i="19"/>
  <c r="AI46" i="19"/>
  <c r="AC46" i="19"/>
  <c r="Q46" i="19"/>
  <c r="AC26" i="19"/>
  <c r="AC16" i="19"/>
  <c r="W16" i="19"/>
  <c r="K36" i="19"/>
  <c r="Q26" i="19"/>
  <c r="AI26" i="19"/>
  <c r="AC11" i="1"/>
  <c r="Q6" i="19"/>
  <c r="K6" i="19"/>
  <c r="Q16" i="19"/>
  <c r="AI36" i="19"/>
  <c r="AI6" i="19"/>
  <c r="AI16" i="19"/>
  <c r="Q36" i="19"/>
  <c r="W6" i="19"/>
  <c r="AC6" i="19"/>
  <c r="W26" i="19"/>
  <c r="K26" i="19"/>
  <c r="W46" i="19"/>
  <c r="P16" i="19"/>
  <c r="P6" i="19"/>
  <c r="AH6" i="19"/>
  <c r="V46" i="19"/>
  <c r="AH46" i="19"/>
  <c r="AB46" i="19"/>
  <c r="J6" i="19"/>
  <c r="P46" i="19"/>
  <c r="AB26" i="19"/>
  <c r="AB16" i="19"/>
  <c r="AH26" i="19"/>
  <c r="J16" i="19"/>
  <c r="V26" i="19"/>
  <c r="AH36" i="19"/>
  <c r="P26" i="19"/>
  <c r="V16" i="19"/>
  <c r="V36" i="19"/>
  <c r="AC10" i="1"/>
  <c r="J46" i="19"/>
  <c r="AB36" i="19"/>
  <c r="AB6" i="19"/>
  <c r="P36" i="19"/>
  <c r="J36" i="19"/>
  <c r="AH16" i="19"/>
  <c r="J26" i="19"/>
  <c r="V6" i="19"/>
  <c r="R36" i="19" l="1"/>
  <c r="L26" i="19"/>
  <c r="L16" i="19"/>
  <c r="L46" i="19"/>
  <c r="AJ36" i="19"/>
  <c r="AD36" i="19"/>
  <c r="X16" i="19"/>
  <c r="X6" i="19"/>
  <c r="X26" i="19"/>
  <c r="AD6" i="19"/>
  <c r="AJ16" i="19"/>
  <c r="AD26" i="19"/>
  <c r="R6" i="19"/>
  <c r="X46" i="19"/>
  <c r="AD46" i="19"/>
  <c r="R16" i="19"/>
  <c r="R26" i="19"/>
  <c r="AJ6" i="19"/>
  <c r="AC12" i="1"/>
  <c r="R46" i="19"/>
  <c r="L36" i="19"/>
  <c r="X36" i="19"/>
  <c r="L6" i="19"/>
  <c r="AJ26" i="19"/>
  <c r="AD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<sst xmlns="http://schemas.openxmlformats.org/spreadsheetml/2006/main" count="338" uniqueCount="228">
  <si>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</si>
  <si>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</si>
  <si>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</si>
  <si>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</si>
  <si>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</si>
  <si>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</si>
  <si>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</si>
  <si>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</si>
  <si>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</si>
  <si>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</si>
  <si>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</si>
  <si>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</si>
  <si>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</si>
  <si>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</si>
  <si>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</si>
  <si>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</si>
  <si>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</si>
  <si>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</si>
  <si>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</si>
  <si>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</si>
  <si>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</si>
  <si>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</si>
  <si>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</si>
  <si>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</si>
  <si>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</si>
  <si>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</si>
  <si>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</si>
  <si>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</si>
  <si>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</si>
  <si>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</si>
  <si>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</si>
  <si>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</si>
  <si>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</si>
  <si>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</si>
  <si>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</si>
  <si>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</si>
  <si>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</si>
  <si>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</si>
  <si>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</si>
  <si>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</si>
  <si>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</si>
  <si>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</si>
  <si>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</si>
  <si>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</si>
  <si>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</si>
  <si>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</si>
  <si>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</si>
  <si>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</si>
  <si>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</si>
  <si>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</si>
  <si>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</si>
  <si>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</si>
  <si>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</si>
  <si>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</si>
  <si>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</si>
  <si>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</si>
  <si>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</si>
  <si>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</si>
  <si>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</si>
  <si>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</si>
  <si>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</si>
  <si>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</si>
  <si>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</si>
  <si>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</si>
  <si>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</si>
  <si>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</si>
  <si>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</si>
  <si>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</si>
  <si>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</si>
  <si>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</si>
  <si>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</si>
  <si>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</si>
  <si>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</si>
  <si>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</si>
  <si>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</si>
  <si>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</si>
  <si>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</si>
  <si>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</si>
  <si>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</si>
  <si>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</si>
  <si>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</si>
  <si>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</si>
  <si>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</si>
  <si>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</si>
  <si>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</si>
  <si>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</si>
  <si>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</si>
  <si>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</si>
  <si>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</si>
  <si>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</si>
  <si>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</si>
  <si>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</si>
  <si>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</si>
  <si>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</si>
  <si>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</si>
  <si>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</si>
  <si>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</si>
  <si>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</si>
  <si>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</si>
  <si>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</si>
  <si>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</si>
  <si>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</si>
  <si>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</si>
  <si>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</si>
  <si>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</si>
  <si>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</si>
  <si>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</si>
  <si>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</si>
  <si>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</si>
  <si>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</si>
  <si>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</si>
  <si>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</si>
  <si>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</si>
  <si>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</si>
  <si>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</si>
  <si>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</si>
  <si>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</si>
  <si>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</si>
  <si>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</si>
  <si>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</si>
  <si>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</si>
  <si>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</si>
  <si>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</si>
  <si>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</si>
  <si>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</si>
  <si>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</si>
  <si>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</si>
  <si>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</si>
  <si>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</si>
  <si>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</si>
  <si>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</si>
  <si>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</si>
  <si>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</si>
  <si>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</si>
  <si>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</si>
  <si>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</si>
  <si>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</si>
  <si>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</si>
  <si>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</si>
  <si>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</si>
  <si>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</si>
  <si>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</si>
  <si>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</si>
  <si>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</si>
  <si>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</si>
  <si>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</si>
  <si>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</si>
  <si>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</si>
  <si>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</si>
  <si>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</si>
  <si>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</si>
  <si>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</si>
  <si>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</si>
  <si>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</si>
  <si>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</si>
  <si>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</si>
  <si>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</si>
  <si>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</si>
  <si>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</si>
  <si>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</si>
  <si>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</si>
  <si>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</si>
  <si>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</si>
  <si>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</si>
  <si>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</si>
  <si>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</si>
  <si>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</si>
  <si>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</si>
  <si>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</si>
  <si>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</si>
  <si>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</si>
  <si>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</si>
  <si>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</si>
  <si>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</si>
  <si>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</si>
  <si>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</si>
  <si>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</si>
  <si>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</si>
  <si>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</si>
  <si>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</si>
  <si>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</si>
  <si>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</si>
  <si>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</si>
  <si>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</si>
  <si>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</si>
  <si>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</si>
  <si>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</si>
  <si>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</si>
  <si>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</si>
  <si>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</si>
  <si>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</si>
  <si>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</si>
  <si>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</si>
  <si>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</si>
  <si>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</si>
  <si>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</si>
  <si>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</si>
  <si>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</si>
  <si>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</si>
  <si>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</si>
  <si>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</si>
  <si>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</si>
  <si>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</si>
  <si>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</si>
  <si>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</si>
  <si>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</si>
  <si>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</si>
  <si>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</si>
  <si>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</si>
  <si>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</si>
  <si>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</si>
  <si>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</si>
  <si>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</si>
  <si>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</si>
  <si>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Asegurar la calidad de los programas académicos. Para garantizar la formación integral de los estudiantes de la Institución.</t>
  </si>
  <si>
    <t>r</t>
  </si>
  <si>
    <t>Vicerrectoría Académica</t>
  </si>
  <si>
    <t>Todos los procesos</t>
  </si>
  <si>
    <t>PROYECCIÓN SOCIAL</t>
  </si>
  <si>
    <t>Falta de estructura organizativa para este proceso</t>
  </si>
  <si>
    <t>1. No dar a las actividades de extensión la connotación de función sustantiva de la Educación Superior. 2. Falta de Planeación, organización y documentación del proceso.</t>
  </si>
  <si>
    <t xml:space="preserve">Revisar la Estructura organizativa de la proyección social, realizar ajustes si son necesarios y asignar los responsables </t>
  </si>
  <si>
    <t>Ajustar y actualizar los procesos y procedimientos de Proyección Social</t>
  </si>
  <si>
    <t>Estructura y procedimientos de la proyección social en la Institución</t>
  </si>
  <si>
    <t>La planeación, organización y documentación de las actividades de proyección social institucional por parte de la Viceacademica</t>
  </si>
  <si>
    <t>Posible desactualización de las funciones sustantivas de extensión en la Educación Superior.</t>
  </si>
  <si>
    <t>Se evidencia la creación del grupo interno de proyección social y procedimientos de proyección social con responsabilidad de la Vicerectoría Académica, se evidencia la contratación de un profesional para apoyar el proceso de Internacionalización</t>
  </si>
  <si>
    <t>Se evidencia la actualización de los procedimientos de proyección social con el acompañamiento de la oficina de SGC, así mismo los formatos para los resgistros de los mismos, lo anterior como plan de mejora de auditorí interna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</si>
</sst>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90">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Border="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C21" zoomScale="110" zoomScaleNormal="110" workbookViewId="0">
      <selection activeCell="E25" sqref="E25:F25"/>
    </sheetView>
  </sheetViews>
  <sheetFormatPr baseColWidth="10"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57" t="s">
        <v>166</v>
      </c>
      <c r="C2" s="158"/>
      <c r="D2" s="158"/>
      <c r="E2" s="158"/>
      <c r="F2" s="158"/>
      <c r="G2" s="158"/>
      <c r="H2" s="159"/>
    </row>
    <row r="3" spans="2:8" x14ac:dyDescent="0.25">
      <c r="B3" s="85"/>
      <c r="C3" s="86"/>
      <c r="D3" s="86"/>
      <c r="E3" s="86"/>
      <c r="F3" s="86"/>
      <c r="G3" s="86"/>
      <c r="H3" s="87"/>
    </row>
    <row r="4" spans="2:8" ht="63" customHeight="1" x14ac:dyDescent="0.25">
      <c r="B4" s="160" t="s">
        <v>209</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2"/>
      <c r="C8" s="123"/>
      <c r="D8" s="123"/>
      <c r="E8" s="123"/>
      <c r="F8" s="123"/>
      <c r="G8" s="123"/>
      <c r="H8" s="124"/>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10"/>
      <c r="C11" s="113"/>
      <c r="D11" s="118"/>
      <c r="E11" s="119"/>
      <c r="F11" s="119"/>
      <c r="G11" s="120"/>
      <c r="H11" s="121"/>
    </row>
    <row r="12" spans="2:8" ht="15.75" thickTop="1" x14ac:dyDescent="0.25">
      <c r="B12" s="110"/>
      <c r="C12" s="172" t="s">
        <v>165</v>
      </c>
      <c r="D12" s="173"/>
      <c r="E12" s="174" t="s">
        <v>203</v>
      </c>
      <c r="F12" s="175"/>
      <c r="G12" s="113"/>
      <c r="H12" s="114"/>
    </row>
    <row r="13" spans="2:8" ht="35.25" customHeight="1" x14ac:dyDescent="0.25">
      <c r="B13" s="110"/>
      <c r="C13" s="144" t="s">
        <v>196</v>
      </c>
      <c r="D13" s="145"/>
      <c r="E13" s="146" t="s">
        <v>201</v>
      </c>
      <c r="F13" s="147"/>
      <c r="G13" s="113"/>
      <c r="H13" s="114"/>
    </row>
    <row r="14" spans="2:8" ht="17.25" customHeight="1" x14ac:dyDescent="0.25">
      <c r="B14" s="110"/>
      <c r="C14" s="144" t="s">
        <v>197</v>
      </c>
      <c r="D14" s="145"/>
      <c r="E14" s="146" t="s">
        <v>199</v>
      </c>
      <c r="F14" s="147"/>
      <c r="G14" s="113"/>
      <c r="H14" s="114"/>
    </row>
    <row r="15" spans="2:8" ht="19.5" customHeight="1" x14ac:dyDescent="0.25">
      <c r="B15" s="110"/>
      <c r="C15" s="144" t="s">
        <v>198</v>
      </c>
      <c r="D15" s="145"/>
      <c r="E15" s="146" t="s">
        <v>200</v>
      </c>
      <c r="F15" s="147"/>
      <c r="G15" s="113"/>
      <c r="H15" s="114"/>
    </row>
    <row r="16" spans="2:8" ht="69.75" customHeight="1" x14ac:dyDescent="0.25">
      <c r="B16" s="110"/>
      <c r="C16" s="144" t="s">
        <v>167</v>
      </c>
      <c r="D16" s="145"/>
      <c r="E16" s="146" t="s">
        <v>168</v>
      </c>
      <c r="F16" s="147"/>
      <c r="G16" s="113"/>
      <c r="H16" s="114"/>
    </row>
    <row r="17" spans="2:8" ht="34.5" customHeight="1" x14ac:dyDescent="0.25">
      <c r="B17" s="110"/>
      <c r="C17" s="148" t="s">
        <v>2</v>
      </c>
      <c r="D17" s="149"/>
      <c r="E17" s="140" t="s">
        <v>210</v>
      </c>
      <c r="F17" s="141"/>
      <c r="G17" s="113"/>
      <c r="H17" s="114"/>
    </row>
    <row r="18" spans="2:8" ht="27.75" customHeight="1" x14ac:dyDescent="0.25">
      <c r="B18" s="110"/>
      <c r="C18" s="148" t="s">
        <v>3</v>
      </c>
      <c r="D18" s="149"/>
      <c r="E18" s="140" t="s">
        <v>211</v>
      </c>
      <c r="F18" s="141"/>
      <c r="G18" s="113"/>
      <c r="H18" s="114"/>
    </row>
    <row r="19" spans="2:8" ht="28.5" customHeight="1" x14ac:dyDescent="0.25">
      <c r="B19" s="110"/>
      <c r="C19" s="148" t="s">
        <v>42</v>
      </c>
      <c r="D19" s="149"/>
      <c r="E19" s="140" t="s">
        <v>212</v>
      </c>
      <c r="F19" s="141"/>
      <c r="G19" s="113"/>
      <c r="H19" s="114"/>
    </row>
    <row r="20" spans="2:8" ht="72.75" customHeight="1" x14ac:dyDescent="0.25">
      <c r="B20" s="110"/>
      <c r="C20" s="148" t="s">
        <v>1</v>
      </c>
      <c r="D20" s="149"/>
      <c r="E20" s="140" t="s">
        <v>213</v>
      </c>
      <c r="F20" s="141"/>
      <c r="G20" s="113"/>
      <c r="H20" s="114"/>
    </row>
    <row r="21" spans="2:8" ht="64.5" customHeight="1" x14ac:dyDescent="0.25">
      <c r="B21" s="110"/>
      <c r="C21" s="148" t="s">
        <v>50</v>
      </c>
      <c r="D21" s="149"/>
      <c r="E21" s="140" t="s">
        <v>171</v>
      </c>
      <c r="F21" s="141"/>
      <c r="G21" s="113"/>
      <c r="H21" s="114"/>
    </row>
    <row r="22" spans="2:8" ht="71.25" customHeight="1" x14ac:dyDescent="0.25">
      <c r="B22" s="110"/>
      <c r="C22" s="148" t="s">
        <v>170</v>
      </c>
      <c r="D22" s="149"/>
      <c r="E22" s="140" t="s">
        <v>172</v>
      </c>
      <c r="F22" s="141"/>
      <c r="G22" s="113"/>
      <c r="H22" s="114"/>
    </row>
    <row r="23" spans="2:8" ht="55.5" customHeight="1" x14ac:dyDescent="0.25">
      <c r="B23" s="110"/>
      <c r="C23" s="142" t="s">
        <v>173</v>
      </c>
      <c r="D23" s="143"/>
      <c r="E23" s="140" t="s">
        <v>174</v>
      </c>
      <c r="F23" s="141"/>
      <c r="G23" s="113"/>
      <c r="H23" s="114"/>
    </row>
    <row r="24" spans="2:8" ht="42" customHeight="1" x14ac:dyDescent="0.25">
      <c r="B24" s="110"/>
      <c r="C24" s="142" t="s">
        <v>48</v>
      </c>
      <c r="D24" s="143"/>
      <c r="E24" s="140" t="s">
        <v>175</v>
      </c>
      <c r="F24" s="141"/>
      <c r="G24" s="113"/>
      <c r="H24" s="114"/>
    </row>
    <row r="25" spans="2:8" ht="59.25" customHeight="1" x14ac:dyDescent="0.25">
      <c r="B25" s="110"/>
      <c r="C25" s="142" t="s">
        <v>163</v>
      </c>
      <c r="D25" s="143"/>
      <c r="E25" s="140" t="s">
        <v>176</v>
      </c>
      <c r="F25" s="141"/>
      <c r="G25" s="113"/>
      <c r="H25" s="114"/>
    </row>
    <row r="26" spans="2:8" ht="23.25" customHeight="1" x14ac:dyDescent="0.25">
      <c r="B26" s="110"/>
      <c r="C26" s="142" t="s">
        <v>12</v>
      </c>
      <c r="D26" s="143"/>
      <c r="E26" s="140" t="s">
        <v>177</v>
      </c>
      <c r="F26" s="141"/>
      <c r="G26" s="113"/>
      <c r="H26" s="114"/>
    </row>
    <row r="27" spans="2:8" ht="30.75" customHeight="1" x14ac:dyDescent="0.25">
      <c r="B27" s="110"/>
      <c r="C27" s="142" t="s">
        <v>181</v>
      </c>
      <c r="D27" s="143"/>
      <c r="E27" s="140" t="s">
        <v>178</v>
      </c>
      <c r="F27" s="141"/>
      <c r="G27" s="113"/>
      <c r="H27" s="114"/>
    </row>
    <row r="28" spans="2:8" ht="35.25" customHeight="1" x14ac:dyDescent="0.25">
      <c r="B28" s="110"/>
      <c r="C28" s="142" t="s">
        <v>182</v>
      </c>
      <c r="D28" s="143"/>
      <c r="E28" s="140" t="s">
        <v>179</v>
      </c>
      <c r="F28" s="141"/>
      <c r="G28" s="113"/>
      <c r="H28" s="114"/>
    </row>
    <row r="29" spans="2:8" ht="33" customHeight="1" x14ac:dyDescent="0.25">
      <c r="B29" s="110"/>
      <c r="C29" s="142" t="s">
        <v>182</v>
      </c>
      <c r="D29" s="143"/>
      <c r="E29" s="140" t="s">
        <v>179</v>
      </c>
      <c r="F29" s="141"/>
      <c r="G29" s="113"/>
      <c r="H29" s="114"/>
    </row>
    <row r="30" spans="2:8" ht="30" customHeight="1" x14ac:dyDescent="0.25">
      <c r="B30" s="110"/>
      <c r="C30" s="142" t="s">
        <v>183</v>
      </c>
      <c r="D30" s="143"/>
      <c r="E30" s="140" t="s">
        <v>180</v>
      </c>
      <c r="F30" s="141"/>
      <c r="G30" s="113"/>
      <c r="H30" s="114"/>
    </row>
    <row r="31" spans="2:8" ht="35.25" customHeight="1" x14ac:dyDescent="0.25">
      <c r="B31" s="110"/>
      <c r="C31" s="142" t="s">
        <v>184</v>
      </c>
      <c r="D31" s="143"/>
      <c r="E31" s="140" t="s">
        <v>185</v>
      </c>
      <c r="F31" s="141"/>
      <c r="G31" s="113"/>
      <c r="H31" s="114"/>
    </row>
    <row r="32" spans="2:8" ht="31.5" customHeight="1" x14ac:dyDescent="0.25">
      <c r="B32" s="110"/>
      <c r="C32" s="142" t="s">
        <v>186</v>
      </c>
      <c r="D32" s="143"/>
      <c r="E32" s="140" t="s">
        <v>187</v>
      </c>
      <c r="F32" s="141"/>
      <c r="G32" s="113"/>
      <c r="H32" s="114"/>
    </row>
    <row r="33" spans="2:8" ht="35.25" customHeight="1" x14ac:dyDescent="0.25">
      <c r="B33" s="110"/>
      <c r="C33" s="142" t="s">
        <v>188</v>
      </c>
      <c r="D33" s="143"/>
      <c r="E33" s="140" t="s">
        <v>189</v>
      </c>
      <c r="F33" s="141"/>
      <c r="G33" s="113"/>
      <c r="H33" s="114"/>
    </row>
    <row r="34" spans="2:8" ht="59.25" customHeight="1" x14ac:dyDescent="0.25">
      <c r="B34" s="110"/>
      <c r="C34" s="142" t="s">
        <v>190</v>
      </c>
      <c r="D34" s="143"/>
      <c r="E34" s="140" t="s">
        <v>191</v>
      </c>
      <c r="F34" s="141"/>
      <c r="G34" s="113"/>
      <c r="H34" s="114"/>
    </row>
    <row r="35" spans="2:8" ht="29.25" customHeight="1" x14ac:dyDescent="0.25">
      <c r="B35" s="110"/>
      <c r="C35" s="142" t="s">
        <v>29</v>
      </c>
      <c r="D35" s="143"/>
      <c r="E35" s="140" t="s">
        <v>192</v>
      </c>
      <c r="F35" s="141"/>
      <c r="G35" s="113"/>
      <c r="H35" s="114"/>
    </row>
    <row r="36" spans="2:8" ht="82.5" customHeight="1" x14ac:dyDescent="0.25">
      <c r="B36" s="110"/>
      <c r="C36" s="142" t="s">
        <v>194</v>
      </c>
      <c r="D36" s="143"/>
      <c r="E36" s="140" t="s">
        <v>193</v>
      </c>
      <c r="F36" s="141"/>
      <c r="G36" s="113"/>
      <c r="H36" s="114"/>
    </row>
    <row r="37" spans="2:8" ht="46.5" customHeight="1" x14ac:dyDescent="0.25">
      <c r="B37" s="110"/>
      <c r="C37" s="142" t="s">
        <v>39</v>
      </c>
      <c r="D37" s="143"/>
      <c r="E37" s="140" t="s">
        <v>195</v>
      </c>
      <c r="F37" s="141"/>
      <c r="G37" s="113"/>
      <c r="H37" s="114"/>
    </row>
    <row r="38" spans="2:8" ht="6.75" customHeight="1" thickBot="1" x14ac:dyDescent="0.3">
      <c r="B38" s="110"/>
      <c r="C38" s="153"/>
      <c r="D38" s="154"/>
      <c r="E38" s="155"/>
      <c r="F38" s="156"/>
      <c r="G38" s="113"/>
      <c r="H38" s="114"/>
    </row>
    <row r="39" spans="2:8" ht="15.75" thickTop="1" x14ac:dyDescent="0.25">
      <c r="B39" s="110"/>
      <c r="C39" s="111"/>
      <c r="D39" s="111"/>
      <c r="E39" s="112"/>
      <c r="F39" s="112"/>
      <c r="G39" s="113"/>
      <c r="H39" s="114"/>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U10" zoomScaleNormal="100" workbookViewId="0">
      <selection activeCell="AI11" sqref="AI11"/>
    </sheetView>
  </sheetViews>
  <sheetFormatPr baseColWidth="10"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30.5703125" style="1" hidden="1" customWidth="1"/>
    <col min="12" max="12" width="17.5703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5703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218</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214</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217</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220</v>
      </c>
      <c r="D10" s="204" t="s">
        <v>219</v>
      </c>
      <c r="E10" s="207" t="s">
        <v>225</v>
      </c>
      <c r="F10" s="204" t="s">
        <v>123</v>
      </c>
      <c r="G10" s="210">
        <v>2</v>
      </c>
      <c r="H10" s="213" t="str">
        <f>IF(G10&lt;=0,"",IF(G10&lt;=2,"Muy Baja",IF(G10&lt;=24,"Baja",IF(G10&lt;=500,"Media",IF(G10&lt;=5000,"Alta","Muy Alta")))))</f>
        <v>Muy Baja</v>
      </c>
      <c r="I10" s="195">
        <f>IF(H10="","",IF(H10="Muy Baja",0.2,IF(H10="Baja",0.4,IF(H10="Media",0.6,IF(H10="Alta",0.8,IF(H10="Muy Alta",1,))))))</f>
        <v>0.2</v>
      </c>
      <c r="J10" s="216" t="s">
        <v>153</v>
      </c>
      <c r="K10" s="195" t="str">
        <f ca="1">IF(NOT(ISERROR(MATCH(J10,'Tabla Impacto'!$B$221:$B$223,0))),'Tabla Impacto'!$F$223&amp;"Por favor no seleccionar los criterios de impacto(Afectación Económica o presupuestal y Pérdida Reputacional)",J10)</f>
        <v xml:space="preserve">     El riesgo afecta la imagen de alguna área de la organización</v>
      </c>
      <c r="L10" s="213" t="str">
        <f ca="1">IF(OR(K10='Tabla Impacto'!$C$11,K10='Tabla Impacto'!$D$11),"Leve",IF(OR(K10='Tabla Impacto'!$C$12,K10='Tabla Impacto'!$D$12),"Menor",IF(OR(K10='Tabla Impacto'!$C$13,K10='Tabla Impacto'!$D$13),"Moderado",IF(OR(K10='Tabla Impacto'!$C$14,K10='Tabla Impacto'!$D$14),"Mayor",IF(OR(K10='Tabla Impacto'!$C$15,K10='Tabla Impacto'!$D$15),"Catastrófico","")))))</f>
        <v>Leve</v>
      </c>
      <c r="M10" s="195">
        <f ca="1">IF(L10="","",IF(L10="Leve",0.2,IF(L10="Menor",0.4,IF(L10="Moderado",0.6,IF(L10="Mayor",0.8,IF(L10="Catastrófico",1,))))))</f>
        <v>0.2</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5">
        <v>1</v>
      </c>
      <c r="P10" s="126" t="s">
        <v>223</v>
      </c>
      <c r="Q10" s="127" t="str">
        <f>IF(OR(R10="Preventivo",R10="Detectivo"),"Probabilidad",IF(R10="Correctivo","Impacto",""))</f>
        <v>Impacto</v>
      </c>
      <c r="R10" s="128" t="s">
        <v>16</v>
      </c>
      <c r="S10" s="128" t="s">
        <v>9</v>
      </c>
      <c r="T10" s="129" t="str">
        <f>IF(AND(R10="Preventivo",S10="Automático"),"50%",IF(AND(R10="Preventivo",S10="Manual"),"40%",IF(AND(R10="Detectivo",S10="Automático"),"40%",IF(AND(R10="Detectivo",S10="Manual"),"30%",IF(AND(R10="Correctivo",S10="Automático"),"35%",IF(AND(R10="Correctivo",S10="Manual"),"25%",""))))))</f>
        <v>25%</v>
      </c>
      <c r="U10" s="128" t="s">
        <v>19</v>
      </c>
      <c r="V10" s="128" t="s">
        <v>22</v>
      </c>
      <c r="W10" s="128" t="s">
        <v>119</v>
      </c>
      <c r="X10" s="130">
        <f>IFERROR(IF(Q10="Probabilidad",(I10-(+I10*T10)),IF(Q10="Impacto",I10,"")),"")</f>
        <v>0.2</v>
      </c>
      <c r="Y10" s="131" t="str">
        <f>IFERROR(IF(X10="","",IF(X10&lt;=0.2,"Muy Baja",IF(X10&lt;=0.4,"Baja",IF(X10&lt;=0.6,"Media",IF(X10&lt;=0.8,"Alta","Muy Alta"))))),"")</f>
        <v>Muy Baja</v>
      </c>
      <c r="Z10" s="132">
        <f>+X10</f>
        <v>0.2</v>
      </c>
      <c r="AA10" s="131" t="str">
        <f ca="1">IFERROR(IF(AB10="","",IF(AB10&lt;=0.2,"Leve",IF(AB10&lt;=0.4,"Menor",IF(AB10&lt;=0.6,"Moderado",IF(AB10&lt;=0.8,"Mayor","Catastrófico"))))),"")</f>
        <v>Leve</v>
      </c>
      <c r="AB10" s="132">
        <f ca="1">IFERROR(IF(Q10="Impacto",(M10-(+M10*T10)),IF(Q10="Probabilidad",M10,"")),"")</f>
        <v>0.15000000000000002</v>
      </c>
      <c r="AC10" s="133"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4" t="s">
        <v>136</v>
      </c>
      <c r="AE10" s="135" t="s">
        <v>221</v>
      </c>
      <c r="AF10" s="136" t="s">
        <v>216</v>
      </c>
      <c r="AG10" s="137">
        <v>45657</v>
      </c>
      <c r="AH10" s="137">
        <v>45544</v>
      </c>
      <c r="AI10" s="135" t="s">
        <v>226</v>
      </c>
      <c r="AJ10" s="136"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5">
        <v>2</v>
      </c>
      <c r="P11" s="126" t="s">
        <v>224</v>
      </c>
      <c r="Q11" s="127" t="str">
        <f>IF(OR(R11="Preventivo",R11="Detectivo"),"Probabilidad",IF(R11="Correctivo","Impacto",""))</f>
        <v>Impacto</v>
      </c>
      <c r="R11" s="128" t="s">
        <v>16</v>
      </c>
      <c r="S11" s="128" t="s">
        <v>9</v>
      </c>
      <c r="T11" s="129" t="str">
        <f t="shared" ref="T11:T15" si="0">IF(AND(R11="Preventivo",S11="Automático"),"50%",IF(AND(R11="Preventivo",S11="Manual"),"40%",IF(AND(R11="Detectivo",S11="Automático"),"40%",IF(AND(R11="Detectivo",S11="Manual"),"30%",IF(AND(R11="Correctivo",S11="Automático"),"35%",IF(AND(R11="Correctivo",S11="Manual"),"25%",""))))))</f>
        <v>25%</v>
      </c>
      <c r="U11" s="128" t="s">
        <v>19</v>
      </c>
      <c r="V11" s="128" t="s">
        <v>22</v>
      </c>
      <c r="W11" s="128" t="s">
        <v>119</v>
      </c>
      <c r="X11" s="130">
        <f>IFERROR(IF(AND(Q10="Probabilidad",Q11="Probabilidad"),(Z10-(+Z10*T11)),IF(Q11="Probabilidad",(I10-(+I10*T11)),IF(Q11="Impacto",Z10,""))),"")</f>
        <v>0.2</v>
      </c>
      <c r="Y11" s="131" t="str">
        <f t="shared" ref="Y11:Y69" si="1">IFERROR(IF(X11="","",IF(X11&lt;=0.2,"Muy Baja",IF(X11&lt;=0.4,"Baja",IF(X11&lt;=0.6,"Media",IF(X11&lt;=0.8,"Alta","Muy Alta"))))),"")</f>
        <v>Muy Baja</v>
      </c>
      <c r="Z11" s="132">
        <f t="shared" ref="Z11:Z15" si="2">+X11</f>
        <v>0.2</v>
      </c>
      <c r="AA11" s="131" t="str">
        <f t="shared" ref="AA11:AA69" ca="1" si="3">IFERROR(IF(AB11="","",IF(AB11&lt;=0.2,"Leve",IF(AB11&lt;=0.4,"Menor",IF(AB11&lt;=0.6,"Moderado",IF(AB11&lt;=0.8,"Mayor","Catastrófico"))))),"")</f>
        <v>Leve</v>
      </c>
      <c r="AB11" s="132">
        <f ca="1">IFERROR(IF(AND(Q10="Impacto",Q11="Impacto"),(AB10-(+AB10*T11)),IF(Q11="Impacto",($M$10-(+$M$10*T11)),IF(Q11="Probabilidad",AB10,""))),"")</f>
        <v>0.11250000000000002</v>
      </c>
      <c r="AC11" s="133"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4" t="s">
        <v>136</v>
      </c>
      <c r="AE11" s="135" t="s">
        <v>222</v>
      </c>
      <c r="AF11" s="136" t="s">
        <v>216</v>
      </c>
      <c r="AG11" s="137">
        <v>45657</v>
      </c>
      <c r="AH11" s="137">
        <v>45544</v>
      </c>
      <c r="AI11" s="135" t="s">
        <v>227</v>
      </c>
      <c r="AJ11" s="136"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5">
        <v>3</v>
      </c>
      <c r="P12" s="138"/>
      <c r="Q12" s="127" t="str">
        <f>IF(OR(R12="Preventivo",R12="Detectivo"),"Probabilidad",IF(R12="Correctivo","Impacto",""))</f>
        <v/>
      </c>
      <c r="R12" s="128"/>
      <c r="S12" s="128"/>
      <c r="T12" s="129" t="str">
        <f t="shared" si="0"/>
        <v/>
      </c>
      <c r="U12" s="128"/>
      <c r="V12" s="128"/>
      <c r="W12" s="128"/>
      <c r="X12" s="130" t="str">
        <f>IFERROR(IF(AND(Q11="Probabilidad",Q12="Probabilidad"),(Z11-(+Z11*T12)),IF(AND(Q11="Impacto",Q12="Probabilidad"),(Z10-(+Z10*T12)),IF(Q12="Impacto",Z11,""))),"")</f>
        <v/>
      </c>
      <c r="Y12" s="131" t="str">
        <f t="shared" si="1"/>
        <v/>
      </c>
      <c r="Z12" s="132" t="str">
        <f t="shared" si="2"/>
        <v/>
      </c>
      <c r="AA12" s="131" t="str">
        <f t="shared" si="3"/>
        <v/>
      </c>
      <c r="AB12" s="132" t="str">
        <f>IFERROR(IF(AND(Q11="Impacto",Q12="Impacto"),(AB11-(+AB11*T12)),IF(AND(Q11="Probabilidad",Q12="Impacto"),(AB10-(+AB10*T12)),IF(Q12="Probabilidad",AB11,""))),"")</f>
        <v/>
      </c>
      <c r="AC12" s="133" t="str">
        <f t="shared" si="4"/>
        <v/>
      </c>
      <c r="AD12" s="134"/>
      <c r="AE12" s="135"/>
      <c r="AF12" s="136"/>
      <c r="AG12" s="137"/>
      <c r="AH12" s="137"/>
      <c r="AI12" s="135"/>
      <c r="AJ12" s="136"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5">
        <v>4</v>
      </c>
      <c r="P13" s="126"/>
      <c r="Q13" s="127" t="str">
        <f t="shared" ref="Q13:Q15" si="5">IF(OR(R13="Preventivo",R13="Detectivo"),"Probabilidad",IF(R13="Correctivo","Impacto",""))</f>
        <v/>
      </c>
      <c r="R13" s="128"/>
      <c r="S13" s="128"/>
      <c r="T13" s="129" t="str">
        <f t="shared" si="0"/>
        <v/>
      </c>
      <c r="U13" s="128"/>
      <c r="V13" s="128"/>
      <c r="W13" s="128"/>
      <c r="X13" s="130" t="str">
        <f t="shared" ref="X13:X15" si="6">IFERROR(IF(AND(Q12="Probabilidad",Q13="Probabilidad"),(Z12-(+Z12*T13)),IF(AND(Q12="Impacto",Q13="Probabilidad"),(Z11-(+Z11*T13)),IF(Q13="Impacto",Z12,""))),"")</f>
        <v/>
      </c>
      <c r="Y13" s="131" t="str">
        <f t="shared" si="1"/>
        <v/>
      </c>
      <c r="Z13" s="132" t="str">
        <f t="shared" si="2"/>
        <v/>
      </c>
      <c r="AA13" s="131" t="str">
        <f t="shared" si="3"/>
        <v/>
      </c>
      <c r="AB13" s="132" t="str">
        <f t="shared" ref="AB13:AB15" si="7">IFERROR(IF(AND(Q12="Impacto",Q13="Impacto"),(AB12-(+AB12*T13)),IF(AND(Q12="Probabilidad",Q13="Impacto"),(AB11-(+AB11*T13)),IF(Q13="Probabilidad",AB12,""))),"")</f>
        <v/>
      </c>
      <c r="AC13" s="133"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4"/>
      <c r="AE13" s="135"/>
      <c r="AF13" s="136"/>
      <c r="AG13" s="137"/>
      <c r="AH13" s="137"/>
      <c r="AI13" s="135"/>
      <c r="AJ13" s="136"/>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5">
        <v>5</v>
      </c>
      <c r="P14" s="126"/>
      <c r="Q14" s="127" t="str">
        <f t="shared" si="5"/>
        <v/>
      </c>
      <c r="R14" s="128"/>
      <c r="S14" s="128"/>
      <c r="T14" s="129" t="str">
        <f t="shared" si="0"/>
        <v/>
      </c>
      <c r="U14" s="128"/>
      <c r="V14" s="128"/>
      <c r="W14" s="128"/>
      <c r="X14" s="130" t="str">
        <f t="shared" si="6"/>
        <v/>
      </c>
      <c r="Y14" s="131" t="str">
        <f t="shared" si="1"/>
        <v/>
      </c>
      <c r="Z14" s="132" t="str">
        <f t="shared" si="2"/>
        <v/>
      </c>
      <c r="AA14" s="131" t="str">
        <f t="shared" si="3"/>
        <v/>
      </c>
      <c r="AB14" s="132" t="str">
        <f t="shared" si="7"/>
        <v/>
      </c>
      <c r="AC14" s="133" t="str">
        <f t="shared" si="4"/>
        <v/>
      </c>
      <c r="AD14" s="134"/>
      <c r="AE14" s="135"/>
      <c r="AF14" s="136"/>
      <c r="AG14" s="137"/>
      <c r="AH14" s="137"/>
      <c r="AI14" s="135"/>
      <c r="AJ14" s="136"/>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5">
        <v>6</v>
      </c>
      <c r="P15" s="126"/>
      <c r="Q15" s="127" t="str">
        <f t="shared" si="5"/>
        <v/>
      </c>
      <c r="R15" s="128"/>
      <c r="S15" s="128"/>
      <c r="T15" s="129" t="str">
        <f t="shared" si="0"/>
        <v/>
      </c>
      <c r="U15" s="128"/>
      <c r="V15" s="128"/>
      <c r="W15" s="128"/>
      <c r="X15" s="130" t="str">
        <f t="shared" si="6"/>
        <v/>
      </c>
      <c r="Y15" s="131" t="str">
        <f t="shared" si="1"/>
        <v/>
      </c>
      <c r="Z15" s="132" t="str">
        <f t="shared" si="2"/>
        <v/>
      </c>
      <c r="AA15" s="131" t="str">
        <f t="shared" si="3"/>
        <v/>
      </c>
      <c r="AB15" s="132" t="str">
        <f t="shared" si="7"/>
        <v/>
      </c>
      <c r="AC15" s="133" t="str">
        <f t="shared" si="4"/>
        <v/>
      </c>
      <c r="AD15" s="134"/>
      <c r="AE15" s="135"/>
      <c r="AF15" s="136"/>
      <c r="AG15" s="137"/>
      <c r="AH15" s="137"/>
      <c r="AI15" s="135"/>
      <c r="AJ15" s="136"/>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c r="C16" s="204"/>
      <c r="D16" s="204"/>
      <c r="E16" s="207" t="s">
        <v>215</v>
      </c>
      <c r="F16" s="204"/>
      <c r="G16" s="210"/>
      <c r="H16" s="213" t="str">
        <f>IF(G16&lt;=0,"",IF(G16&lt;=2,"Muy Baja",IF(G16&lt;=24,"Baja",IF(G16&lt;=500,"Media",IF(G16&lt;=5000,"Alta","Muy Alta")))))</f>
        <v/>
      </c>
      <c r="I16" s="195" t="str">
        <f>IF(H16="","",IF(H16="Muy Baja",0.2,IF(H16="Baja",0.4,IF(H16="Media",0.6,IF(H16="Alta",0.8,IF(H16="Muy Alta",1,))))))</f>
        <v/>
      </c>
      <c r="J16" s="216"/>
      <c r="K16" s="195">
        <f ca="1">IF(NOT(ISERROR(MATCH(J16,'Tabla Impacto'!$B$221:$B$223,0))),'Tabla Impacto'!$F$223&amp;"Por favor no seleccionar los criterios de impacto(Afectación Económica o presupuestal y Pérdida Reputacional)",J16)</f>
        <v>0</v>
      </c>
      <c r="L16" s="213" t="str">
        <f ca="1">IF(OR(K16='Tabla Impacto'!$C$11,K16='Tabla Impacto'!$D$11),"Leve",IF(OR(K16='Tabla Impacto'!$C$12,K16='Tabla Impacto'!$D$12),"Menor",IF(OR(K16='Tabla Impacto'!$C$13,K16='Tabla Impacto'!$D$13),"Moderado",IF(OR(K16='Tabla Impacto'!$C$14,K16='Tabla Impacto'!$D$14),"Mayor",IF(OR(K16='Tabla Impacto'!$C$15,K16='Tabla Impacto'!$D$15),"Catastrófico","")))))</f>
        <v/>
      </c>
      <c r="M16" s="195" t="str">
        <f ca="1">IF(L16="","",IF(L16="Leve",0.2,IF(L16="Menor",0.4,IF(L16="Moderado",0.6,IF(L16="Mayor",0.8,IF(L16="Catastrófico",1,))))))</f>
        <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
      </c>
      <c r="O16" s="125">
        <v>1</v>
      </c>
      <c r="P16" s="126"/>
      <c r="Q16" s="127" t="str">
        <f>IF(OR(R16="Preventivo",R16="Detectivo"),"Probabilidad",IF(R16="Correctivo","Impacto",""))</f>
        <v/>
      </c>
      <c r="R16" s="128"/>
      <c r="S16" s="128"/>
      <c r="T16" s="129" t="str">
        <f>IF(AND(R16="Preventivo",S16="Automático"),"50%",IF(AND(R16="Preventivo",S16="Manual"),"40%",IF(AND(R16="Detectivo",S16="Automático"),"40%",IF(AND(R16="Detectivo",S16="Manual"),"30%",IF(AND(R16="Correctivo",S16="Automático"),"35%",IF(AND(R16="Correctivo",S16="Manual"),"25%",""))))))</f>
        <v/>
      </c>
      <c r="U16" s="128"/>
      <c r="V16" s="128"/>
      <c r="W16" s="128"/>
      <c r="X16" s="130" t="str">
        <f>IFERROR(IF(Q16="Probabilidad",(I16-(+I16*T16)),IF(Q16="Impacto",I16,"")),"")</f>
        <v/>
      </c>
      <c r="Y16" s="131" t="str">
        <f>IFERROR(IF(X16="","",IF(X16&lt;=0.2,"Muy Baja",IF(X16&lt;=0.4,"Baja",IF(X16&lt;=0.6,"Media",IF(X16&lt;=0.8,"Alta","Muy Alta"))))),"")</f>
        <v/>
      </c>
      <c r="Z16" s="132" t="str">
        <f>+X16</f>
        <v/>
      </c>
      <c r="AA16" s="131" t="str">
        <f>IFERROR(IF(AB16="","",IF(AB16&lt;=0.2,"Leve",IF(AB16&lt;=0.4,"Menor",IF(AB16&lt;=0.6,"Moderado",IF(AB16&lt;=0.8,"Mayor","Catastrófico"))))),"")</f>
        <v/>
      </c>
      <c r="AB16" s="132" t="str">
        <f>IFERROR(IF(Q16="Impacto",(M16-(+M16*T16)),IF(Q16="Probabilidad",M16,"")),"")</f>
        <v/>
      </c>
      <c r="AC16" s="133" t="str">
        <f>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
      </c>
      <c r="AD16" s="134"/>
      <c r="AE16" s="135"/>
      <c r="AF16" s="136"/>
      <c r="AG16" s="137"/>
      <c r="AH16" s="137"/>
      <c r="AI16" s="135"/>
      <c r="AJ16" s="136"/>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5">
        <v>2</v>
      </c>
      <c r="P17" s="126"/>
      <c r="Q17" s="127" t="str">
        <f>IF(OR(R17="Preventivo",R17="Detectivo"),"Probabilidad",IF(R17="Correctivo","Impacto",""))</f>
        <v/>
      </c>
      <c r="R17" s="128"/>
      <c r="S17" s="128"/>
      <c r="T17" s="129" t="str">
        <f t="shared" ref="T17:T21" si="8">IF(AND(R17="Preventivo",S17="Automático"),"50%",IF(AND(R17="Preventivo",S17="Manual"),"40%",IF(AND(R17="Detectivo",S17="Automático"),"40%",IF(AND(R17="Detectivo",S17="Manual"),"30%",IF(AND(R17="Correctivo",S17="Automático"),"35%",IF(AND(R17="Correctivo",S17="Manual"),"25%",""))))))</f>
        <v/>
      </c>
      <c r="U17" s="128"/>
      <c r="V17" s="128"/>
      <c r="W17" s="128"/>
      <c r="X17" s="130" t="str">
        <f>IFERROR(IF(AND(Q16="Probabilidad",Q17="Probabilidad"),(Z16-(+Z16*T17)),IF(Q17="Probabilidad",(I16-(+I16*T17)),IF(Q17="Impacto",Z16,""))),"")</f>
        <v/>
      </c>
      <c r="Y17" s="131" t="str">
        <f t="shared" si="1"/>
        <v/>
      </c>
      <c r="Z17" s="132" t="str">
        <f t="shared" ref="Z17:Z21" si="9">+X17</f>
        <v/>
      </c>
      <c r="AA17" s="131" t="str">
        <f t="shared" si="3"/>
        <v/>
      </c>
      <c r="AB17" s="132" t="str">
        <f>IFERROR(IF(AND(Q16="Impacto",Q17="Impacto"),(AB10-(+AB10*T17)),IF(Q17="Impacto",($M$16-(+$M$16*T17)),IF(Q17="Probabilidad",AB10,""))),"")</f>
        <v/>
      </c>
      <c r="AC17" s="133"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4"/>
      <c r="AE17" s="135"/>
      <c r="AF17" s="136"/>
      <c r="AG17" s="137"/>
      <c r="AH17" s="137"/>
      <c r="AI17" s="135"/>
      <c r="AJ17" s="136"/>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5">
        <v>3</v>
      </c>
      <c r="P18" s="138"/>
      <c r="Q18" s="127" t="str">
        <f>IF(OR(R18="Preventivo",R18="Detectivo"),"Probabilidad",IF(R18="Correctivo","Impacto",""))</f>
        <v/>
      </c>
      <c r="R18" s="128"/>
      <c r="S18" s="128"/>
      <c r="T18" s="129" t="str">
        <f t="shared" si="8"/>
        <v/>
      </c>
      <c r="U18" s="128"/>
      <c r="V18" s="128"/>
      <c r="W18" s="128"/>
      <c r="X18" s="130" t="str">
        <f>IFERROR(IF(AND(Q17="Probabilidad",Q18="Probabilidad"),(Z17-(+Z17*T18)),IF(AND(Q17="Impacto",Q18="Probabilidad"),(Z16-(+Z16*T18)),IF(Q18="Impacto",Z17,""))),"")</f>
        <v/>
      </c>
      <c r="Y18" s="131" t="str">
        <f t="shared" si="1"/>
        <v/>
      </c>
      <c r="Z18" s="132" t="str">
        <f t="shared" si="9"/>
        <v/>
      </c>
      <c r="AA18" s="131" t="str">
        <f t="shared" si="3"/>
        <v/>
      </c>
      <c r="AB18" s="132" t="str">
        <f>IFERROR(IF(AND(Q17="Impacto",Q18="Impacto"),(AB17-(+AB17*T18)),IF(AND(Q17="Probabilidad",Q18="Impacto"),(AB16-(+AB16*T18)),IF(Q18="Probabilidad",AB17,""))),"")</f>
        <v/>
      </c>
      <c r="AC18" s="133" t="str">
        <f t="shared" si="10"/>
        <v/>
      </c>
      <c r="AD18" s="134"/>
      <c r="AE18" s="135"/>
      <c r="AF18" s="136"/>
      <c r="AG18" s="137"/>
      <c r="AH18" s="137"/>
      <c r="AI18" s="135"/>
      <c r="AJ18" s="136"/>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5">
        <v>4</v>
      </c>
      <c r="P19" s="126"/>
      <c r="Q19" s="127" t="str">
        <f t="shared" ref="Q19:Q21" si="11">IF(OR(R19="Preventivo",R19="Detectivo"),"Probabilidad",IF(R19="Correctivo","Impacto",""))</f>
        <v/>
      </c>
      <c r="R19" s="128"/>
      <c r="S19" s="128"/>
      <c r="T19" s="129" t="str">
        <f t="shared" si="8"/>
        <v/>
      </c>
      <c r="U19" s="128"/>
      <c r="V19" s="128"/>
      <c r="W19" s="128"/>
      <c r="X19" s="130" t="str">
        <f t="shared" ref="X19:X21" si="12">IFERROR(IF(AND(Q18="Probabilidad",Q19="Probabilidad"),(Z18-(+Z18*T19)),IF(AND(Q18="Impacto",Q19="Probabilidad"),(Z17-(+Z17*T19)),IF(Q19="Impacto",Z18,""))),"")</f>
        <v/>
      </c>
      <c r="Y19" s="131" t="str">
        <f t="shared" si="1"/>
        <v/>
      </c>
      <c r="Z19" s="132" t="str">
        <f t="shared" si="9"/>
        <v/>
      </c>
      <c r="AA19" s="131" t="str">
        <f t="shared" si="3"/>
        <v/>
      </c>
      <c r="AB19" s="132" t="str">
        <f t="shared" ref="AB19:AB21" si="13">IFERROR(IF(AND(Q18="Impacto",Q19="Impacto"),(AB18-(+AB18*T19)),IF(AND(Q18="Probabilidad",Q19="Impacto"),(AB17-(+AB17*T19)),IF(Q19="Probabilidad",AB18,""))),"")</f>
        <v/>
      </c>
      <c r="AC19" s="133"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4"/>
      <c r="AE19" s="135"/>
      <c r="AF19" s="136"/>
      <c r="AG19" s="137"/>
      <c r="AH19" s="137"/>
      <c r="AI19" s="135"/>
      <c r="AJ19" s="136"/>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5">
        <v>5</v>
      </c>
      <c r="P20" s="126"/>
      <c r="Q20" s="127" t="str">
        <f t="shared" si="11"/>
        <v/>
      </c>
      <c r="R20" s="128"/>
      <c r="S20" s="128"/>
      <c r="T20" s="129" t="str">
        <f t="shared" si="8"/>
        <v/>
      </c>
      <c r="U20" s="128"/>
      <c r="V20" s="128"/>
      <c r="W20" s="128"/>
      <c r="X20" s="130" t="str">
        <f t="shared" si="12"/>
        <v/>
      </c>
      <c r="Y20" s="131" t="str">
        <f t="shared" si="1"/>
        <v/>
      </c>
      <c r="Z20" s="132" t="str">
        <f t="shared" si="9"/>
        <v/>
      </c>
      <c r="AA20" s="131" t="str">
        <f t="shared" si="3"/>
        <v/>
      </c>
      <c r="AB20" s="132" t="str">
        <f t="shared" si="13"/>
        <v/>
      </c>
      <c r="AC20" s="133"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4"/>
      <c r="AE20" s="135"/>
      <c r="AF20" s="136"/>
      <c r="AG20" s="137"/>
      <c r="AH20" s="137"/>
      <c r="AI20" s="135"/>
      <c r="AJ20" s="136"/>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5">
        <v>6</v>
      </c>
      <c r="P21" s="126"/>
      <c r="Q21" s="127" t="str">
        <f t="shared" si="11"/>
        <v/>
      </c>
      <c r="R21" s="128"/>
      <c r="S21" s="128"/>
      <c r="T21" s="129" t="str">
        <f t="shared" si="8"/>
        <v/>
      </c>
      <c r="U21" s="128"/>
      <c r="V21" s="128"/>
      <c r="W21" s="128"/>
      <c r="X21" s="130" t="str">
        <f t="shared" si="12"/>
        <v/>
      </c>
      <c r="Y21" s="131" t="str">
        <f t="shared" si="1"/>
        <v/>
      </c>
      <c r="Z21" s="132" t="str">
        <f t="shared" si="9"/>
        <v/>
      </c>
      <c r="AA21" s="131" t="str">
        <f t="shared" si="3"/>
        <v/>
      </c>
      <c r="AB21" s="132" t="str">
        <f t="shared" si="13"/>
        <v/>
      </c>
      <c r="AC21" s="133" t="str">
        <f t="shared" si="14"/>
        <v/>
      </c>
      <c r="AD21" s="134"/>
      <c r="AE21" s="135"/>
      <c r="AF21" s="136"/>
      <c r="AG21" s="137"/>
      <c r="AH21" s="137"/>
      <c r="AI21" s="135"/>
      <c r="AJ21" s="136"/>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c r="C22" s="204"/>
      <c r="D22" s="204"/>
      <c r="E22" s="207"/>
      <c r="F22" s="204"/>
      <c r="G22" s="210"/>
      <c r="H22" s="213" t="str">
        <f>IF(G22&lt;=0,"",IF(G22&lt;=2,"Muy Baja",IF(G22&lt;=24,"Baja",IF(G22&lt;=500,"Media",IF(G22&lt;=5000,"Alta","Muy Alta")))))</f>
        <v/>
      </c>
      <c r="I22" s="195" t="str">
        <f>IF(H22="","",IF(H22="Muy Baja",0.2,IF(H22="Baja",0.4,IF(H22="Media",0.6,IF(H22="Alta",0.8,IF(H22="Muy Alta",1,))))))</f>
        <v/>
      </c>
      <c r="J22" s="216"/>
      <c r="K22" s="195">
        <f ca="1">IF(NOT(ISERROR(MATCH(J22,'Tabla Impacto'!$B$221:$B$223,0))),'Tabla Impacto'!$F$223&amp;"Por favor no seleccionar los criterios de impacto(Afectación Económica o presupuestal y Pérdida Reputacional)",J22)</f>
        <v>0</v>
      </c>
      <c r="L22" s="21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5">
        <v>1</v>
      </c>
      <c r="P22" s="126"/>
      <c r="Q22" s="127" t="str">
        <f>IF(OR(R22="Preventivo",R22="Detectivo"),"Probabilidad",IF(R22="Correctivo","Impacto",""))</f>
        <v/>
      </c>
      <c r="R22" s="128"/>
      <c r="S22" s="128"/>
      <c r="T22" s="129" t="str">
        <f>IF(AND(R22="Preventivo",S22="Automático"),"50%",IF(AND(R22="Preventivo",S22="Manual"),"40%",IF(AND(R22="Detectivo",S22="Automático"),"40%",IF(AND(R22="Detectivo",S22="Manual"),"30%",IF(AND(R22="Correctivo",S22="Automático"),"35%",IF(AND(R22="Correctivo",S22="Manual"),"25%",""))))))</f>
        <v/>
      </c>
      <c r="U22" s="128"/>
      <c r="V22" s="128"/>
      <c r="W22" s="128"/>
      <c r="X22" s="130" t="str">
        <f>IFERROR(IF(Q22="Probabilidad",(I22-(+I22*T22)),IF(Q22="Impacto",I22,"")),"")</f>
        <v/>
      </c>
      <c r="Y22" s="131" t="str">
        <f>IFERROR(IF(X22="","",IF(X22&lt;=0.2,"Muy Baja",IF(X22&lt;=0.4,"Baja",IF(X22&lt;=0.6,"Media",IF(X22&lt;=0.8,"Alta","Muy Alta"))))),"")</f>
        <v/>
      </c>
      <c r="Z22" s="132" t="str">
        <f>+X22</f>
        <v/>
      </c>
      <c r="AA22" s="131" t="str">
        <f>IFERROR(IF(AB22="","",IF(AB22&lt;=0.2,"Leve",IF(AB22&lt;=0.4,"Menor",IF(AB22&lt;=0.6,"Moderado",IF(AB22&lt;=0.8,"Mayor","Catastrófico"))))),"")</f>
        <v/>
      </c>
      <c r="AB22" s="132" t="str">
        <f>IFERROR(IF(Q22="Impacto",(M22-(+M22*T22)),IF(Q22="Probabilidad",M22,"")),"")</f>
        <v/>
      </c>
      <c r="AC22" s="133"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4"/>
      <c r="AE22" s="135"/>
      <c r="AF22" s="136"/>
      <c r="AG22" s="137"/>
      <c r="AH22" s="137"/>
      <c r="AI22" s="135"/>
      <c r="AJ22" s="136"/>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5">
        <v>2</v>
      </c>
      <c r="P23" s="126"/>
      <c r="Q23" s="127" t="str">
        <f>IF(OR(R23="Preventivo",R23="Detectivo"),"Probabilidad",IF(R23="Correctivo","Impacto",""))</f>
        <v/>
      </c>
      <c r="R23" s="128"/>
      <c r="S23" s="128"/>
      <c r="T23" s="129" t="str">
        <f t="shared" ref="T23:T27" si="16">IF(AND(R23="Preventivo",S23="Automático"),"50%",IF(AND(R23="Preventivo",S23="Manual"),"40%",IF(AND(R23="Detectivo",S23="Automático"),"40%",IF(AND(R23="Detectivo",S23="Manual"),"30%",IF(AND(R23="Correctivo",S23="Automático"),"35%",IF(AND(R23="Correctivo",S23="Manual"),"25%",""))))))</f>
        <v/>
      </c>
      <c r="U23" s="128"/>
      <c r="V23" s="128"/>
      <c r="W23" s="128"/>
      <c r="X23" s="139" t="str">
        <f>IFERROR(IF(AND(Q22="Probabilidad",Q23="Probabilidad"),(Z22-(+Z22*T23)),IF(Q23="Probabilidad",(I22-(+I22*T23)),IF(Q23="Impacto",Z22,""))),"")</f>
        <v/>
      </c>
      <c r="Y23" s="131" t="str">
        <f t="shared" si="1"/>
        <v/>
      </c>
      <c r="Z23" s="132" t="str">
        <f t="shared" ref="Z23:Z27" si="17">+X23</f>
        <v/>
      </c>
      <c r="AA23" s="131" t="str">
        <f t="shared" si="3"/>
        <v/>
      </c>
      <c r="AB23" s="132" t="str">
        <f>IFERROR(IF(AND(Q22="Impacto",Q23="Impacto"),(AB16-(+AB16*T23)),IF(Q23="Impacto",($M$22-(+$M$22*T23)),IF(Q23="Probabilidad",AB16,""))),"")</f>
        <v/>
      </c>
      <c r="AC23" s="133"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4"/>
      <c r="AE23" s="135"/>
      <c r="AF23" s="136"/>
      <c r="AG23" s="137"/>
      <c r="AH23" s="137"/>
      <c r="AI23" s="135"/>
      <c r="AJ23" s="136"/>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5">
        <v>3</v>
      </c>
      <c r="P24" s="138"/>
      <c r="Q24" s="127" t="str">
        <f>IF(OR(R24="Preventivo",R24="Detectivo"),"Probabilidad",IF(R24="Correctivo","Impacto",""))</f>
        <v/>
      </c>
      <c r="R24" s="128"/>
      <c r="S24" s="128"/>
      <c r="T24" s="129" t="str">
        <f t="shared" si="16"/>
        <v/>
      </c>
      <c r="U24" s="128"/>
      <c r="V24" s="128"/>
      <c r="W24" s="128"/>
      <c r="X24" s="130" t="str">
        <f>IFERROR(IF(AND(Q23="Probabilidad",Q24="Probabilidad"),(Z23-(+Z23*T24)),IF(AND(Q23="Impacto",Q24="Probabilidad"),(Z22-(+Z22*T24)),IF(Q24="Impacto",Z23,""))),"")</f>
        <v/>
      </c>
      <c r="Y24" s="131" t="str">
        <f t="shared" si="1"/>
        <v/>
      </c>
      <c r="Z24" s="132" t="str">
        <f t="shared" si="17"/>
        <v/>
      </c>
      <c r="AA24" s="131" t="str">
        <f t="shared" si="3"/>
        <v/>
      </c>
      <c r="AB24" s="132" t="str">
        <f>IFERROR(IF(AND(Q23="Impacto",Q24="Impacto"),(AB23-(+AB23*T24)),IF(AND(Q23="Probabilidad",Q24="Impacto"),(AB22-(+AB22*T24)),IF(Q24="Probabilidad",AB23,""))),"")</f>
        <v/>
      </c>
      <c r="AC24" s="133" t="str">
        <f t="shared" si="18"/>
        <v/>
      </c>
      <c r="AD24" s="134"/>
      <c r="AE24" s="135"/>
      <c r="AF24" s="136"/>
      <c r="AG24" s="137"/>
      <c r="AH24" s="137"/>
      <c r="AI24" s="135"/>
      <c r="AJ24" s="136"/>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5">
        <v>4</v>
      </c>
      <c r="P25" s="126"/>
      <c r="Q25" s="127" t="str">
        <f t="shared" ref="Q25:Q27" si="19">IF(OR(R25="Preventivo",R25="Detectivo"),"Probabilidad",IF(R25="Correctivo","Impacto",""))</f>
        <v/>
      </c>
      <c r="R25" s="128"/>
      <c r="S25" s="128"/>
      <c r="T25" s="129" t="str">
        <f t="shared" si="16"/>
        <v/>
      </c>
      <c r="U25" s="128"/>
      <c r="V25" s="128"/>
      <c r="W25" s="128"/>
      <c r="X25" s="130" t="str">
        <f t="shared" ref="X25:X27" si="20">IFERROR(IF(AND(Q24="Probabilidad",Q25="Probabilidad"),(Z24-(+Z24*T25)),IF(AND(Q24="Impacto",Q25="Probabilidad"),(Z23-(+Z23*T25)),IF(Q25="Impacto",Z24,""))),"")</f>
        <v/>
      </c>
      <c r="Y25" s="131" t="str">
        <f t="shared" si="1"/>
        <v/>
      </c>
      <c r="Z25" s="132" t="str">
        <f t="shared" si="17"/>
        <v/>
      </c>
      <c r="AA25" s="131" t="str">
        <f t="shared" si="3"/>
        <v/>
      </c>
      <c r="AB25" s="132" t="str">
        <f t="shared" ref="AB25:AB27" si="21">IFERROR(IF(AND(Q24="Impacto",Q25="Impacto"),(AB24-(+AB24*T25)),IF(AND(Q24="Probabilidad",Q25="Impacto"),(AB23-(+AB23*T25)),IF(Q25="Probabilidad",AB24,""))),"")</f>
        <v/>
      </c>
      <c r="AC25" s="133"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4"/>
      <c r="AE25" s="135"/>
      <c r="AF25" s="136"/>
      <c r="AG25" s="137"/>
      <c r="AH25" s="137"/>
      <c r="AI25" s="135"/>
      <c r="AJ25" s="136"/>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5">
        <v>5</v>
      </c>
      <c r="P26" s="126"/>
      <c r="Q26" s="127" t="str">
        <f t="shared" si="19"/>
        <v/>
      </c>
      <c r="R26" s="128"/>
      <c r="S26" s="128"/>
      <c r="T26" s="129" t="str">
        <f t="shared" si="16"/>
        <v/>
      </c>
      <c r="U26" s="128"/>
      <c r="V26" s="128"/>
      <c r="W26" s="128"/>
      <c r="X26" s="130" t="str">
        <f t="shared" si="20"/>
        <v/>
      </c>
      <c r="Y26" s="131" t="str">
        <f t="shared" si="1"/>
        <v/>
      </c>
      <c r="Z26" s="132" t="str">
        <f t="shared" si="17"/>
        <v/>
      </c>
      <c r="AA26" s="131" t="str">
        <f t="shared" si="3"/>
        <v/>
      </c>
      <c r="AB26" s="132" t="str">
        <f t="shared" si="21"/>
        <v/>
      </c>
      <c r="AC26" s="133"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4"/>
      <c r="AE26" s="135"/>
      <c r="AF26" s="136"/>
      <c r="AG26" s="137"/>
      <c r="AH26" s="137"/>
      <c r="AI26" s="135"/>
      <c r="AJ26" s="136"/>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5">
        <v>6</v>
      </c>
      <c r="P27" s="126"/>
      <c r="Q27" s="127" t="str">
        <f t="shared" si="19"/>
        <v/>
      </c>
      <c r="R27" s="128"/>
      <c r="S27" s="128"/>
      <c r="T27" s="129" t="str">
        <f t="shared" si="16"/>
        <v/>
      </c>
      <c r="U27" s="128"/>
      <c r="V27" s="128"/>
      <c r="W27" s="128"/>
      <c r="X27" s="130" t="str">
        <f t="shared" si="20"/>
        <v/>
      </c>
      <c r="Y27" s="131" t="str">
        <f t="shared" si="1"/>
        <v/>
      </c>
      <c r="Z27" s="132" t="str">
        <f t="shared" si="17"/>
        <v/>
      </c>
      <c r="AA27" s="131" t="str">
        <f t="shared" si="3"/>
        <v/>
      </c>
      <c r="AB27" s="132" t="str">
        <f t="shared" si="21"/>
        <v/>
      </c>
      <c r="AC27" s="133" t="str">
        <f t="shared" si="22"/>
        <v/>
      </c>
      <c r="AD27" s="134"/>
      <c r="AE27" s="135"/>
      <c r="AF27" s="136"/>
      <c r="AG27" s="137"/>
      <c r="AH27" s="137"/>
      <c r="AI27" s="135"/>
      <c r="AJ27" s="136"/>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c r="C28" s="204"/>
      <c r="D28" s="204"/>
      <c r="E28" s="207"/>
      <c r="F28" s="204"/>
      <c r="G28" s="210"/>
      <c r="H28" s="213" t="str">
        <f>IF(G28&lt;=0,"",IF(G28&lt;=2,"Muy Baja",IF(G28&lt;=24,"Baja",IF(G28&lt;=500,"Media",IF(G28&lt;=5000,"Alta","Muy Alta")))))</f>
        <v/>
      </c>
      <c r="I28" s="195" t="str">
        <f>IF(H28="","",IF(H28="Muy Baja",0.2,IF(H28="Baja",0.4,IF(H28="Media",0.6,IF(H28="Alta",0.8,IF(H28="Muy Alta",1,))))))</f>
        <v/>
      </c>
      <c r="J28" s="216"/>
      <c r="K28" s="195">
        <f ca="1">IF(NOT(ISERROR(MATCH(J28,'Tabla Impacto'!$B$221:$B$223,0))),'Tabla Impacto'!$F$223&amp;"Por favor no seleccionar los criterios de impacto(Afectación Económica o presupuestal y Pérdida Reputacional)",J28)</f>
        <v>0</v>
      </c>
      <c r="L28" s="21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5">
        <v>1</v>
      </c>
      <c r="P28" s="126"/>
      <c r="Q28" s="127" t="str">
        <f>IF(OR(R28="Preventivo",R28="Detectivo"),"Probabilidad",IF(R28="Correctivo","Impacto",""))</f>
        <v/>
      </c>
      <c r="R28" s="128"/>
      <c r="S28" s="128"/>
      <c r="T28" s="129" t="str">
        <f>IF(AND(R28="Preventivo",S28="Automático"),"50%",IF(AND(R28="Preventivo",S28="Manual"),"40%",IF(AND(R28="Detectivo",S28="Automático"),"40%",IF(AND(R28="Detectivo",S28="Manual"),"30%",IF(AND(R28="Correctivo",S28="Automático"),"35%",IF(AND(R28="Correctivo",S28="Manual"),"25%",""))))))</f>
        <v/>
      </c>
      <c r="U28" s="128"/>
      <c r="V28" s="128"/>
      <c r="W28" s="128"/>
      <c r="X28" s="130" t="str">
        <f>IFERROR(IF(Q28="Probabilidad",(I28-(+I28*T28)),IF(Q28="Impacto",I28,"")),"")</f>
        <v/>
      </c>
      <c r="Y28" s="131" t="str">
        <f>IFERROR(IF(X28="","",IF(X28&lt;=0.2,"Muy Baja",IF(X28&lt;=0.4,"Baja",IF(X28&lt;=0.6,"Media",IF(X28&lt;=0.8,"Alta","Muy Alta"))))),"")</f>
        <v/>
      </c>
      <c r="Z28" s="132" t="str">
        <f>+X28</f>
        <v/>
      </c>
      <c r="AA28" s="131" t="str">
        <f>IFERROR(IF(AB28="","",IF(AB28&lt;=0.2,"Leve",IF(AB28&lt;=0.4,"Menor",IF(AB28&lt;=0.6,"Moderado",IF(AB28&lt;=0.8,"Mayor","Catastrófico"))))),"")</f>
        <v/>
      </c>
      <c r="AB28" s="132" t="str">
        <f>IFERROR(IF(Q28="Impacto",(M28-(+M28*T28)),IF(Q28="Probabilidad",M28,"")),"")</f>
        <v/>
      </c>
      <c r="AC28" s="133"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4"/>
      <c r="AE28" s="135"/>
      <c r="AF28" s="136"/>
      <c r="AG28" s="137"/>
      <c r="AH28" s="137"/>
      <c r="AI28" s="135"/>
      <c r="AJ28" s="136"/>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5">
        <v>2</v>
      </c>
      <c r="P29" s="126"/>
      <c r="Q29" s="127" t="str">
        <f>IF(OR(R29="Preventivo",R29="Detectivo"),"Probabilidad",IF(R29="Correctivo","Impacto",""))</f>
        <v/>
      </c>
      <c r="R29" s="128"/>
      <c r="S29" s="128"/>
      <c r="T29" s="129" t="str">
        <f t="shared" ref="T29:T33" si="24">IF(AND(R29="Preventivo",S29="Automático"),"50%",IF(AND(R29="Preventivo",S29="Manual"),"40%",IF(AND(R29="Detectivo",S29="Automático"),"40%",IF(AND(R29="Detectivo",S29="Manual"),"30%",IF(AND(R29="Correctivo",S29="Automático"),"35%",IF(AND(R29="Correctivo",S29="Manual"),"25%",""))))))</f>
        <v/>
      </c>
      <c r="U29" s="128"/>
      <c r="V29" s="128"/>
      <c r="W29" s="128"/>
      <c r="X29" s="130" t="str">
        <f>IFERROR(IF(AND(Q28="Probabilidad",Q29="Probabilidad"),(Z28-(+Z28*T29)),IF(Q29="Probabilidad",(I28-(+I28*T29)),IF(Q29="Impacto",Z28,""))),"")</f>
        <v/>
      </c>
      <c r="Y29" s="131" t="str">
        <f t="shared" si="1"/>
        <v/>
      </c>
      <c r="Z29" s="132" t="str">
        <f t="shared" ref="Z29:Z33" si="25">+X29</f>
        <v/>
      </c>
      <c r="AA29" s="131" t="str">
        <f t="shared" si="3"/>
        <v/>
      </c>
      <c r="AB29" s="132" t="str">
        <f>IFERROR(IF(AND(Q28="Impacto",Q29="Impacto"),(AB22-(+AB22*T29)),IF(Q29="Impacto",($M$28-(+$M$28*T29)),IF(Q29="Probabilidad",AB22,""))),"")</f>
        <v/>
      </c>
      <c r="AC29" s="133"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4"/>
      <c r="AE29" s="135"/>
      <c r="AF29" s="136"/>
      <c r="AG29" s="137"/>
      <c r="AH29" s="137"/>
      <c r="AI29" s="135"/>
      <c r="AJ29" s="136"/>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5">
        <v>3</v>
      </c>
      <c r="P30" s="138"/>
      <c r="Q30" s="127" t="str">
        <f>IF(OR(R30="Preventivo",R30="Detectivo"),"Probabilidad",IF(R30="Correctivo","Impacto",""))</f>
        <v/>
      </c>
      <c r="R30" s="128"/>
      <c r="S30" s="128"/>
      <c r="T30" s="129" t="str">
        <f t="shared" si="24"/>
        <v/>
      </c>
      <c r="U30" s="128"/>
      <c r="V30" s="128"/>
      <c r="W30" s="128"/>
      <c r="X30" s="130" t="str">
        <f>IFERROR(IF(AND(Q29="Probabilidad",Q30="Probabilidad"),(Z29-(+Z29*T30)),IF(AND(Q29="Impacto",Q30="Probabilidad"),(Z28-(+Z28*T30)),IF(Q30="Impacto",Z29,""))),"")</f>
        <v/>
      </c>
      <c r="Y30" s="131" t="str">
        <f t="shared" si="1"/>
        <v/>
      </c>
      <c r="Z30" s="132" t="str">
        <f t="shared" si="25"/>
        <v/>
      </c>
      <c r="AA30" s="131" t="str">
        <f t="shared" si="3"/>
        <v/>
      </c>
      <c r="AB30" s="132" t="str">
        <f>IFERROR(IF(AND(Q29="Impacto",Q30="Impacto"),(AB29-(+AB29*T30)),IF(AND(Q29="Probabilidad",Q30="Impacto"),(AB28-(+AB28*T30)),IF(Q30="Probabilidad",AB29,""))),"")</f>
        <v/>
      </c>
      <c r="AC30" s="133" t="str">
        <f t="shared" si="26"/>
        <v/>
      </c>
      <c r="AD30" s="134"/>
      <c r="AE30" s="135"/>
      <c r="AF30" s="136"/>
      <c r="AG30" s="137"/>
      <c r="AH30" s="137"/>
      <c r="AI30" s="135"/>
      <c r="AJ30" s="136"/>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5">
        <v>4</v>
      </c>
      <c r="P31" s="126"/>
      <c r="Q31" s="127" t="str">
        <f t="shared" ref="Q31:Q33" si="27">IF(OR(R31="Preventivo",R31="Detectivo"),"Probabilidad",IF(R31="Correctivo","Impacto",""))</f>
        <v/>
      </c>
      <c r="R31" s="128"/>
      <c r="S31" s="128"/>
      <c r="T31" s="129" t="str">
        <f t="shared" si="24"/>
        <v/>
      </c>
      <c r="U31" s="128"/>
      <c r="V31" s="128"/>
      <c r="W31" s="128"/>
      <c r="X31" s="130" t="str">
        <f t="shared" ref="X31:X33" si="28">IFERROR(IF(AND(Q30="Probabilidad",Q31="Probabilidad"),(Z30-(+Z30*T31)),IF(AND(Q30="Impacto",Q31="Probabilidad"),(Z29-(+Z29*T31)),IF(Q31="Impacto",Z30,""))),"")</f>
        <v/>
      </c>
      <c r="Y31" s="131" t="str">
        <f t="shared" si="1"/>
        <v/>
      </c>
      <c r="Z31" s="132" t="str">
        <f t="shared" si="25"/>
        <v/>
      </c>
      <c r="AA31" s="131" t="str">
        <f t="shared" si="3"/>
        <v/>
      </c>
      <c r="AB31" s="132" t="str">
        <f t="shared" ref="AB31:AB33" si="29">IFERROR(IF(AND(Q30="Impacto",Q31="Impacto"),(AB30-(+AB30*T31)),IF(AND(Q30="Probabilidad",Q31="Impacto"),(AB29-(+AB29*T31)),IF(Q31="Probabilidad",AB30,""))),"")</f>
        <v/>
      </c>
      <c r="AC31" s="133"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4"/>
      <c r="AE31" s="135"/>
      <c r="AF31" s="136"/>
      <c r="AG31" s="137"/>
      <c r="AH31" s="137"/>
      <c r="AI31" s="135"/>
      <c r="AJ31" s="136"/>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5">
        <v>5</v>
      </c>
      <c r="P32" s="126"/>
      <c r="Q32" s="127" t="str">
        <f t="shared" si="27"/>
        <v/>
      </c>
      <c r="R32" s="128"/>
      <c r="S32" s="128"/>
      <c r="T32" s="129" t="str">
        <f t="shared" si="24"/>
        <v/>
      </c>
      <c r="U32" s="128"/>
      <c r="V32" s="128"/>
      <c r="W32" s="128"/>
      <c r="X32" s="139" t="str">
        <f t="shared" si="28"/>
        <v/>
      </c>
      <c r="Y32" s="131" t="str">
        <f>IFERROR(IF(X32="","",IF(X32&lt;=0.2,"Muy Baja",IF(X32&lt;=0.4,"Baja",IF(X32&lt;=0.6,"Media",IF(X32&lt;=0.8,"Alta","Muy Alta"))))),"")</f>
        <v/>
      </c>
      <c r="Z32" s="132" t="str">
        <f t="shared" si="25"/>
        <v/>
      </c>
      <c r="AA32" s="131" t="str">
        <f t="shared" si="3"/>
        <v/>
      </c>
      <c r="AB32" s="132" t="str">
        <f t="shared" si="29"/>
        <v/>
      </c>
      <c r="AC32" s="133"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4"/>
      <c r="AE32" s="135"/>
      <c r="AF32" s="136"/>
      <c r="AG32" s="137"/>
      <c r="AH32" s="137"/>
      <c r="AI32" s="135"/>
      <c r="AJ32" s="136"/>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5">
        <v>6</v>
      </c>
      <c r="P33" s="126"/>
      <c r="Q33" s="127" t="str">
        <f t="shared" si="27"/>
        <v/>
      </c>
      <c r="R33" s="128"/>
      <c r="S33" s="128"/>
      <c r="T33" s="129" t="str">
        <f t="shared" si="24"/>
        <v/>
      </c>
      <c r="U33" s="128"/>
      <c r="V33" s="128"/>
      <c r="W33" s="128"/>
      <c r="X33" s="130" t="str">
        <f t="shared" si="28"/>
        <v/>
      </c>
      <c r="Y33" s="131" t="str">
        <f t="shared" si="1"/>
        <v/>
      </c>
      <c r="Z33" s="132" t="str">
        <f t="shared" si="25"/>
        <v/>
      </c>
      <c r="AA33" s="131" t="str">
        <f t="shared" si="3"/>
        <v/>
      </c>
      <c r="AB33" s="132" t="str">
        <f t="shared" si="29"/>
        <v/>
      </c>
      <c r="AC33" s="133" t="str">
        <f t="shared" si="30"/>
        <v/>
      </c>
      <c r="AD33" s="134"/>
      <c r="AE33" s="135"/>
      <c r="AF33" s="136"/>
      <c r="AG33" s="137"/>
      <c r="AH33" s="137"/>
      <c r="AI33" s="135"/>
      <c r="AJ33" s="136"/>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c r="C34" s="204"/>
      <c r="D34" s="204"/>
      <c r="E34" s="207"/>
      <c r="F34" s="204"/>
      <c r="G34" s="210"/>
      <c r="H34" s="213" t="str">
        <f>IF(G34&lt;=0,"",IF(G34&lt;=2,"Muy Baja",IF(G34&lt;=24,"Baja",IF(G34&lt;=500,"Media",IF(G34&lt;=5000,"Alta","Muy Alta")))))</f>
        <v/>
      </c>
      <c r="I34" s="195" t="str">
        <f>IF(H34="","",IF(H34="Muy Baja",0.2,IF(H34="Baja",0.4,IF(H34="Media",0.6,IF(H34="Alta",0.8,IF(H34="Muy Alta",1,))))))</f>
        <v/>
      </c>
      <c r="J34" s="216"/>
      <c r="K34" s="195">
        <f ca="1">IF(NOT(ISERROR(MATCH(J34,'Tabla Impacto'!$B$221:$B$223,0))),'Tabla Impacto'!$F$223&amp;"Por favor no seleccionar los criterios de impacto(Afectación Económica o presupuestal y Pérdida Reputacional)",J34)</f>
        <v>0</v>
      </c>
      <c r="L34" s="21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5">
        <v>1</v>
      </c>
      <c r="P34" s="126"/>
      <c r="Q34" s="127" t="str">
        <f>IF(OR(R34="Preventivo",R34="Detectivo"),"Probabilidad",IF(R34="Correctivo","Impacto",""))</f>
        <v/>
      </c>
      <c r="R34" s="128"/>
      <c r="S34" s="128"/>
      <c r="T34" s="129" t="str">
        <f>IF(AND(R34="Preventivo",S34="Automático"),"50%",IF(AND(R34="Preventivo",S34="Manual"),"40%",IF(AND(R34="Detectivo",S34="Automático"),"40%",IF(AND(R34="Detectivo",S34="Manual"),"30%",IF(AND(R34="Correctivo",S34="Automático"),"35%",IF(AND(R34="Correctivo",S34="Manual"),"25%",""))))))</f>
        <v/>
      </c>
      <c r="U34" s="128"/>
      <c r="V34" s="128"/>
      <c r="W34" s="128"/>
      <c r="X34" s="130" t="str">
        <f>IFERROR(IF(Q34="Probabilidad",(I34-(+I34*T34)),IF(Q34="Impacto",I34,"")),"")</f>
        <v/>
      </c>
      <c r="Y34" s="131" t="str">
        <f>IFERROR(IF(X34="","",IF(X34&lt;=0.2,"Muy Baja",IF(X34&lt;=0.4,"Baja",IF(X34&lt;=0.6,"Media",IF(X34&lt;=0.8,"Alta","Muy Alta"))))),"")</f>
        <v/>
      </c>
      <c r="Z34" s="132" t="str">
        <f>+X34</f>
        <v/>
      </c>
      <c r="AA34" s="131" t="str">
        <f>IFERROR(IF(AB34="","",IF(AB34&lt;=0.2,"Leve",IF(AB34&lt;=0.4,"Menor",IF(AB34&lt;=0.6,"Moderado",IF(AB34&lt;=0.8,"Mayor","Catastrófico"))))),"")</f>
        <v/>
      </c>
      <c r="AB34" s="132" t="str">
        <f>IFERROR(IF(Q34="Impacto",(M34-(+M34*T34)),IF(Q34="Probabilidad",M34,"")),"")</f>
        <v/>
      </c>
      <c r="AC34" s="133"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4"/>
      <c r="AE34" s="135"/>
      <c r="AF34" s="136"/>
      <c r="AG34" s="137"/>
      <c r="AH34" s="137"/>
      <c r="AI34" s="135"/>
      <c r="AJ34" s="136"/>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5">
        <v>2</v>
      </c>
      <c r="P35" s="126"/>
      <c r="Q35" s="127" t="str">
        <f>IF(OR(R35="Preventivo",R35="Detectivo"),"Probabilidad",IF(R35="Correctivo","Impacto",""))</f>
        <v/>
      </c>
      <c r="R35" s="128"/>
      <c r="S35" s="128"/>
      <c r="T35" s="129" t="str">
        <f t="shared" ref="T35:T39" si="32">IF(AND(R35="Preventivo",S35="Automático"),"50%",IF(AND(R35="Preventivo",S35="Manual"),"40%",IF(AND(R35="Detectivo",S35="Automático"),"40%",IF(AND(R35="Detectivo",S35="Manual"),"30%",IF(AND(R35="Correctivo",S35="Automático"),"35%",IF(AND(R35="Correctivo",S35="Manual"),"25%",""))))))</f>
        <v/>
      </c>
      <c r="U35" s="128"/>
      <c r="V35" s="128"/>
      <c r="W35" s="128"/>
      <c r="X35" s="130" t="str">
        <f>IFERROR(IF(AND(Q34="Probabilidad",Q35="Probabilidad"),(Z34-(+Z34*T35)),IF(Q35="Probabilidad",(I34-(+I34*T35)),IF(Q35="Impacto",Z34,""))),"")</f>
        <v/>
      </c>
      <c r="Y35" s="131" t="str">
        <f t="shared" si="1"/>
        <v/>
      </c>
      <c r="Z35" s="132" t="str">
        <f t="shared" ref="Z35:Z39" si="33">+X35</f>
        <v/>
      </c>
      <c r="AA35" s="131" t="str">
        <f t="shared" si="3"/>
        <v/>
      </c>
      <c r="AB35" s="132" t="str">
        <f>IFERROR(IF(AND(Q34="Impacto",Q35="Impacto"),(AB28-(+AB28*T35)),IF(Q35="Impacto",($M$34-(+$M$34*T35)),IF(Q35="Probabilidad",AB28,""))),"")</f>
        <v/>
      </c>
      <c r="AC35" s="133"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4"/>
      <c r="AE35" s="135"/>
      <c r="AF35" s="136"/>
      <c r="AG35" s="137"/>
      <c r="AH35" s="137"/>
      <c r="AI35" s="135"/>
      <c r="AJ35" s="136"/>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5">
        <v>3</v>
      </c>
      <c r="P36" s="138"/>
      <c r="Q36" s="127" t="str">
        <f>IF(OR(R36="Preventivo",R36="Detectivo"),"Probabilidad",IF(R36="Correctivo","Impacto",""))</f>
        <v/>
      </c>
      <c r="R36" s="128"/>
      <c r="S36" s="128"/>
      <c r="T36" s="129" t="str">
        <f t="shared" si="32"/>
        <v/>
      </c>
      <c r="U36" s="128"/>
      <c r="V36" s="128"/>
      <c r="W36" s="128"/>
      <c r="X36" s="130" t="str">
        <f>IFERROR(IF(AND(Q35="Probabilidad",Q36="Probabilidad"),(Z35-(+Z35*T36)),IF(AND(Q35="Impacto",Q36="Probabilidad"),(Z34-(+Z34*T36)),IF(Q36="Impacto",Z35,""))),"")</f>
        <v/>
      </c>
      <c r="Y36" s="131" t="str">
        <f t="shared" si="1"/>
        <v/>
      </c>
      <c r="Z36" s="132" t="str">
        <f t="shared" si="33"/>
        <v/>
      </c>
      <c r="AA36" s="131" t="str">
        <f t="shared" si="3"/>
        <v/>
      </c>
      <c r="AB36" s="132" t="str">
        <f>IFERROR(IF(AND(Q35="Impacto",Q36="Impacto"),(AB35-(+AB35*T36)),IF(AND(Q35="Probabilidad",Q36="Impacto"),(AB34-(+AB34*T36)),IF(Q36="Probabilidad",AB35,""))),"")</f>
        <v/>
      </c>
      <c r="AC36" s="133" t="str">
        <f t="shared" si="34"/>
        <v/>
      </c>
      <c r="AD36" s="134"/>
      <c r="AE36" s="135"/>
      <c r="AF36" s="136"/>
      <c r="AG36" s="137"/>
      <c r="AH36" s="137"/>
      <c r="AI36" s="135"/>
      <c r="AJ36" s="136"/>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5">
        <v>4</v>
      </c>
      <c r="P37" s="126"/>
      <c r="Q37" s="127" t="str">
        <f t="shared" ref="Q37:Q39" si="35">IF(OR(R37="Preventivo",R37="Detectivo"),"Probabilidad",IF(R37="Correctivo","Impacto",""))</f>
        <v/>
      </c>
      <c r="R37" s="128"/>
      <c r="S37" s="128"/>
      <c r="T37" s="129" t="str">
        <f t="shared" si="32"/>
        <v/>
      </c>
      <c r="U37" s="128"/>
      <c r="V37" s="128"/>
      <c r="W37" s="128"/>
      <c r="X37" s="130" t="str">
        <f t="shared" ref="X37:X39" si="36">IFERROR(IF(AND(Q36="Probabilidad",Q37="Probabilidad"),(Z36-(+Z36*T37)),IF(AND(Q36="Impacto",Q37="Probabilidad"),(Z35-(+Z35*T37)),IF(Q37="Impacto",Z36,""))),"")</f>
        <v/>
      </c>
      <c r="Y37" s="131" t="str">
        <f t="shared" si="1"/>
        <v/>
      </c>
      <c r="Z37" s="132" t="str">
        <f t="shared" si="33"/>
        <v/>
      </c>
      <c r="AA37" s="131" t="str">
        <f t="shared" si="3"/>
        <v/>
      </c>
      <c r="AB37" s="132" t="str">
        <f t="shared" ref="AB37:AB39" si="37">IFERROR(IF(AND(Q36="Impacto",Q37="Impacto"),(AB36-(+AB36*T37)),IF(AND(Q36="Probabilidad",Q37="Impacto"),(AB35-(+AB35*T37)),IF(Q37="Probabilidad",AB36,""))),"")</f>
        <v/>
      </c>
      <c r="AC37" s="133"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4"/>
      <c r="AE37" s="135"/>
      <c r="AF37" s="136"/>
      <c r="AG37" s="137"/>
      <c r="AH37" s="137"/>
      <c r="AI37" s="135"/>
      <c r="AJ37" s="136"/>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5">
        <v>5</v>
      </c>
      <c r="P38" s="126"/>
      <c r="Q38" s="127" t="str">
        <f t="shared" si="35"/>
        <v/>
      </c>
      <c r="R38" s="128"/>
      <c r="S38" s="128"/>
      <c r="T38" s="129" t="str">
        <f t="shared" si="32"/>
        <v/>
      </c>
      <c r="U38" s="128"/>
      <c r="V38" s="128"/>
      <c r="W38" s="128"/>
      <c r="X38" s="130" t="str">
        <f t="shared" si="36"/>
        <v/>
      </c>
      <c r="Y38" s="131" t="str">
        <f t="shared" si="1"/>
        <v/>
      </c>
      <c r="Z38" s="132" t="str">
        <f t="shared" si="33"/>
        <v/>
      </c>
      <c r="AA38" s="131" t="str">
        <f t="shared" si="3"/>
        <v/>
      </c>
      <c r="AB38" s="132" t="str">
        <f t="shared" si="37"/>
        <v/>
      </c>
      <c r="AC38" s="133"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4"/>
      <c r="AE38" s="135"/>
      <c r="AF38" s="136"/>
      <c r="AG38" s="137"/>
      <c r="AH38" s="137"/>
      <c r="AI38" s="135"/>
      <c r="AJ38" s="13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5">
        <v>6</v>
      </c>
      <c r="P39" s="126"/>
      <c r="Q39" s="127" t="str">
        <f t="shared" si="35"/>
        <v/>
      </c>
      <c r="R39" s="128"/>
      <c r="S39" s="128"/>
      <c r="T39" s="129" t="str">
        <f t="shared" si="32"/>
        <v/>
      </c>
      <c r="U39" s="128"/>
      <c r="V39" s="128"/>
      <c r="W39" s="128"/>
      <c r="X39" s="130" t="str">
        <f t="shared" si="36"/>
        <v/>
      </c>
      <c r="Y39" s="131" t="str">
        <f t="shared" si="1"/>
        <v/>
      </c>
      <c r="Z39" s="132" t="str">
        <f t="shared" si="33"/>
        <v/>
      </c>
      <c r="AA39" s="131" t="str">
        <f t="shared" si="3"/>
        <v/>
      </c>
      <c r="AB39" s="132" t="str">
        <f t="shared" si="37"/>
        <v/>
      </c>
      <c r="AC39" s="133" t="str">
        <f t="shared" si="38"/>
        <v/>
      </c>
      <c r="AD39" s="134"/>
      <c r="AE39" s="135"/>
      <c r="AF39" s="136"/>
      <c r="AG39" s="137"/>
      <c r="AH39" s="137"/>
      <c r="AI39" s="135"/>
      <c r="AJ39" s="13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c r="C40" s="204"/>
      <c r="D40" s="204"/>
      <c r="E40" s="207"/>
      <c r="F40" s="204"/>
      <c r="G40" s="210"/>
      <c r="H40" s="213" t="str">
        <f>IF(G40&lt;=0,"",IF(G40&lt;=2,"Muy Baja",IF(G40&lt;=24,"Baja",IF(G40&lt;=500,"Media",IF(G40&lt;=5000,"Alta","Muy Alta")))))</f>
        <v/>
      </c>
      <c r="I40" s="195" t="str">
        <f>IF(H40="","",IF(H40="Muy Baja",0.2,IF(H40="Baja",0.4,IF(H40="Media",0.6,IF(H40="Alta",0.8,IF(H40="Muy Alta",1,))))))</f>
        <v/>
      </c>
      <c r="J40" s="216"/>
      <c r="K40" s="195">
        <f ca="1">IF(NOT(ISERROR(MATCH(J40,'Tabla Impacto'!$B$221:$B$223,0))),'Tabla Impacto'!$F$223&amp;"Por favor no seleccionar los criterios de impacto(Afectación Económica o presupuestal y Pérdida Reputacional)",J40)</f>
        <v>0</v>
      </c>
      <c r="L40" s="21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5">
        <v>1</v>
      </c>
      <c r="P40" s="126"/>
      <c r="Q40" s="127" t="str">
        <f>IF(OR(R40="Preventivo",R40="Detectivo"),"Probabilidad",IF(R40="Correctivo","Impacto",""))</f>
        <v/>
      </c>
      <c r="R40" s="128"/>
      <c r="S40" s="128"/>
      <c r="T40" s="129" t="str">
        <f>IF(AND(R40="Preventivo",S40="Automático"),"50%",IF(AND(R40="Preventivo",S40="Manual"),"40%",IF(AND(R40="Detectivo",S40="Automático"),"40%",IF(AND(R40="Detectivo",S40="Manual"),"30%",IF(AND(R40="Correctivo",S40="Automático"),"35%",IF(AND(R40="Correctivo",S40="Manual"),"25%",""))))))</f>
        <v/>
      </c>
      <c r="U40" s="128"/>
      <c r="V40" s="128"/>
      <c r="W40" s="128"/>
      <c r="X40" s="130" t="str">
        <f>IFERROR(IF(Q40="Probabilidad",(I40-(+I40*T40)),IF(Q40="Impacto",I40,"")),"")</f>
        <v/>
      </c>
      <c r="Y40" s="131" t="str">
        <f>IFERROR(IF(X40="","",IF(X40&lt;=0.2,"Muy Baja",IF(X40&lt;=0.4,"Baja",IF(X40&lt;=0.6,"Media",IF(X40&lt;=0.8,"Alta","Muy Alta"))))),"")</f>
        <v/>
      </c>
      <c r="Z40" s="132" t="str">
        <f>+X40</f>
        <v/>
      </c>
      <c r="AA40" s="131" t="str">
        <f>IFERROR(IF(AB40="","",IF(AB40&lt;=0.2,"Leve",IF(AB40&lt;=0.4,"Menor",IF(AB40&lt;=0.6,"Moderado",IF(AB40&lt;=0.8,"Mayor","Catastrófico"))))),"")</f>
        <v/>
      </c>
      <c r="AB40" s="132" t="str">
        <f>IFERROR(IF(Q40="Impacto",(M40-(+M40*T40)),IF(Q40="Probabilidad",M40,"")),"")</f>
        <v/>
      </c>
      <c r="AC40" s="133"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4"/>
      <c r="AE40" s="135"/>
      <c r="AF40" s="136"/>
      <c r="AG40" s="137"/>
      <c r="AH40" s="137"/>
      <c r="AI40" s="135"/>
      <c r="AJ40" s="136"/>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5">
        <v>2</v>
      </c>
      <c r="P41" s="126"/>
      <c r="Q41" s="127" t="str">
        <f>IF(OR(R41="Preventivo",R41="Detectivo"),"Probabilidad",IF(R41="Correctivo","Impacto",""))</f>
        <v/>
      </c>
      <c r="R41" s="128"/>
      <c r="S41" s="128"/>
      <c r="T41" s="129" t="str">
        <f t="shared" ref="T41:T45" si="40">IF(AND(R41="Preventivo",S41="Automático"),"50%",IF(AND(R41="Preventivo",S41="Manual"),"40%",IF(AND(R41="Detectivo",S41="Automático"),"40%",IF(AND(R41="Detectivo",S41="Manual"),"30%",IF(AND(R41="Correctivo",S41="Automático"),"35%",IF(AND(R41="Correctivo",S41="Manual"),"25%",""))))))</f>
        <v/>
      </c>
      <c r="U41" s="128"/>
      <c r="V41" s="128"/>
      <c r="W41" s="128"/>
      <c r="X41" s="130" t="str">
        <f>IFERROR(IF(AND(Q40="Probabilidad",Q41="Probabilidad"),(Z40-(+Z40*T41)),IF(Q41="Probabilidad",(I40-(+I40*T41)),IF(Q41="Impacto",Z40,""))),"")</f>
        <v/>
      </c>
      <c r="Y41" s="131" t="str">
        <f t="shared" si="1"/>
        <v/>
      </c>
      <c r="Z41" s="132" t="str">
        <f t="shared" ref="Z41:Z45" si="41">+X41</f>
        <v/>
      </c>
      <c r="AA41" s="131" t="str">
        <f t="shared" si="3"/>
        <v/>
      </c>
      <c r="AB41" s="132" t="str">
        <f>IFERROR(IF(AND(Q40="Impacto",Q41="Impacto"),(AB34-(+AB34*T41)),IF(Q41="Impacto",($M$40-(+$M$40*T41)),IF(Q41="Probabilidad",AB34,""))),"")</f>
        <v/>
      </c>
      <c r="AC41" s="133"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4"/>
      <c r="AE41" s="135"/>
      <c r="AF41" s="136"/>
      <c r="AG41" s="137"/>
      <c r="AH41" s="137"/>
      <c r="AI41" s="135"/>
      <c r="AJ41" s="136"/>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5">
        <v>3</v>
      </c>
      <c r="P42" s="138"/>
      <c r="Q42" s="127" t="str">
        <f>IF(OR(R42="Preventivo",R42="Detectivo"),"Probabilidad",IF(R42="Correctivo","Impacto",""))</f>
        <v/>
      </c>
      <c r="R42" s="128"/>
      <c r="S42" s="128"/>
      <c r="T42" s="129" t="str">
        <f t="shared" si="40"/>
        <v/>
      </c>
      <c r="U42" s="128"/>
      <c r="V42" s="128"/>
      <c r="W42" s="128"/>
      <c r="X42" s="130" t="str">
        <f>IFERROR(IF(AND(Q41="Probabilidad",Q42="Probabilidad"),(Z41-(+Z41*T42)),IF(AND(Q41="Impacto",Q42="Probabilidad"),(Z40-(+Z40*T42)),IF(Q42="Impacto",Z41,""))),"")</f>
        <v/>
      </c>
      <c r="Y42" s="131" t="str">
        <f t="shared" si="1"/>
        <v/>
      </c>
      <c r="Z42" s="132" t="str">
        <f t="shared" si="41"/>
        <v/>
      </c>
      <c r="AA42" s="131" t="str">
        <f t="shared" si="3"/>
        <v/>
      </c>
      <c r="AB42" s="132" t="str">
        <f>IFERROR(IF(AND(Q41="Impacto",Q42="Impacto"),(AB41-(+AB41*T42)),IF(AND(Q41="Probabilidad",Q42="Impacto"),(AB40-(+AB40*T42)),IF(Q42="Probabilidad",AB41,""))),"")</f>
        <v/>
      </c>
      <c r="AC42" s="133" t="str">
        <f t="shared" si="42"/>
        <v/>
      </c>
      <c r="AD42" s="134"/>
      <c r="AE42" s="135"/>
      <c r="AF42" s="136"/>
      <c r="AG42" s="137"/>
      <c r="AH42" s="137"/>
      <c r="AI42" s="135"/>
      <c r="AJ42" s="136"/>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5">
        <v>4</v>
      </c>
      <c r="P43" s="126"/>
      <c r="Q43" s="127" t="str">
        <f t="shared" ref="Q43:Q45" si="43">IF(OR(R43="Preventivo",R43="Detectivo"),"Probabilidad",IF(R43="Correctivo","Impacto",""))</f>
        <v/>
      </c>
      <c r="R43" s="128"/>
      <c r="S43" s="128"/>
      <c r="T43" s="129" t="str">
        <f t="shared" si="40"/>
        <v/>
      </c>
      <c r="U43" s="128"/>
      <c r="V43" s="128"/>
      <c r="W43" s="128"/>
      <c r="X43" s="130" t="str">
        <f t="shared" ref="X43:X45" si="44">IFERROR(IF(AND(Q42="Probabilidad",Q43="Probabilidad"),(Z42-(+Z42*T43)),IF(AND(Q42="Impacto",Q43="Probabilidad"),(Z41-(+Z41*T43)),IF(Q43="Impacto",Z42,""))),"")</f>
        <v/>
      </c>
      <c r="Y43" s="131" t="str">
        <f t="shared" si="1"/>
        <v/>
      </c>
      <c r="Z43" s="132" t="str">
        <f t="shared" si="41"/>
        <v/>
      </c>
      <c r="AA43" s="131" t="str">
        <f t="shared" si="3"/>
        <v/>
      </c>
      <c r="AB43" s="132" t="str">
        <f t="shared" ref="AB43:AB45" si="45">IFERROR(IF(AND(Q42="Impacto",Q43="Impacto"),(AB42-(+AB42*T43)),IF(AND(Q42="Probabilidad",Q43="Impacto"),(AB41-(+AB41*T43)),IF(Q43="Probabilidad",AB42,""))),"")</f>
        <v/>
      </c>
      <c r="AC43" s="133"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4"/>
      <c r="AE43" s="135"/>
      <c r="AF43" s="136"/>
      <c r="AG43" s="137"/>
      <c r="AH43" s="137"/>
      <c r="AI43" s="135"/>
      <c r="AJ43" s="136"/>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5">
        <v>5</v>
      </c>
      <c r="P44" s="126"/>
      <c r="Q44" s="127" t="str">
        <f t="shared" si="43"/>
        <v/>
      </c>
      <c r="R44" s="128"/>
      <c r="S44" s="128"/>
      <c r="T44" s="129" t="str">
        <f t="shared" si="40"/>
        <v/>
      </c>
      <c r="U44" s="128"/>
      <c r="V44" s="128"/>
      <c r="W44" s="128"/>
      <c r="X44" s="130" t="str">
        <f t="shared" si="44"/>
        <v/>
      </c>
      <c r="Y44" s="131" t="str">
        <f t="shared" si="1"/>
        <v/>
      </c>
      <c r="Z44" s="132" t="str">
        <f t="shared" si="41"/>
        <v/>
      </c>
      <c r="AA44" s="131" t="str">
        <f t="shared" si="3"/>
        <v/>
      </c>
      <c r="AB44" s="132" t="str">
        <f t="shared" si="45"/>
        <v/>
      </c>
      <c r="AC44" s="133"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4"/>
      <c r="AE44" s="135"/>
      <c r="AF44" s="136"/>
      <c r="AG44" s="137"/>
      <c r="AH44" s="137"/>
      <c r="AI44" s="135"/>
      <c r="AJ44" s="136"/>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5">
        <v>6</v>
      </c>
      <c r="P45" s="126"/>
      <c r="Q45" s="127" t="str">
        <f t="shared" si="43"/>
        <v/>
      </c>
      <c r="R45" s="128"/>
      <c r="S45" s="128"/>
      <c r="T45" s="129" t="str">
        <f t="shared" si="40"/>
        <v/>
      </c>
      <c r="U45" s="128"/>
      <c r="V45" s="128"/>
      <c r="W45" s="128"/>
      <c r="X45" s="130" t="str">
        <f t="shared" si="44"/>
        <v/>
      </c>
      <c r="Y45" s="131" t="str">
        <f t="shared" si="1"/>
        <v/>
      </c>
      <c r="Z45" s="132" t="str">
        <f t="shared" si="41"/>
        <v/>
      </c>
      <c r="AA45" s="131" t="str">
        <f>IFERROR(IF(AB45="","",IF(AB45&lt;=0.2,"Leve",IF(AB45&lt;=0.4,"Menor",IF(AB45&lt;=0.6,"Moderado",IF(AB45&lt;=0.8,"Mayor","Catastrófico"))))),"")</f>
        <v/>
      </c>
      <c r="AB45" s="132" t="str">
        <f t="shared" si="45"/>
        <v/>
      </c>
      <c r="AC45" s="133"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4"/>
      <c r="AE45" s="135"/>
      <c r="AF45" s="136"/>
      <c r="AG45" s="137"/>
      <c r="AH45" s="137"/>
      <c r="AI45" s="135"/>
      <c r="AJ45" s="136"/>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c r="C46" s="204"/>
      <c r="D46" s="204"/>
      <c r="E46" s="207"/>
      <c r="F46" s="204"/>
      <c r="G46" s="210"/>
      <c r="H46" s="213" t="str">
        <f>IF(G46&lt;=0,"",IF(G46&lt;=2,"Muy Baja",IF(G46&lt;=24,"Baja",IF(G46&lt;=500,"Media",IF(G46&lt;=5000,"Alta","Muy Alta")))))</f>
        <v/>
      </c>
      <c r="I46" s="195" t="str">
        <f>IF(H46="","",IF(H46="Muy Baja",0.2,IF(H46="Baja",0.4,IF(H46="Media",0.6,IF(H46="Alta",0.8,IF(H46="Muy Alta",1,))))))</f>
        <v/>
      </c>
      <c r="J46" s="216"/>
      <c r="K46" s="195">
        <f ca="1">IF(NOT(ISERROR(MATCH(J46,'Tabla Impacto'!$B$221:$B$223,0))),'Tabla Impacto'!$F$223&amp;"Por favor no seleccionar los criterios de impacto(Afectación Económica o presupuestal y Pérdida Reputacional)",J46)</f>
        <v>0</v>
      </c>
      <c r="L46" s="21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5">
        <v>1</v>
      </c>
      <c r="P46" s="126"/>
      <c r="Q46" s="127" t="str">
        <f>IF(OR(R46="Preventivo",R46="Detectivo"),"Probabilidad",IF(R46="Correctivo","Impacto",""))</f>
        <v/>
      </c>
      <c r="R46" s="128"/>
      <c r="S46" s="128"/>
      <c r="T46" s="129" t="str">
        <f>IF(AND(R46="Preventivo",S46="Automático"),"50%",IF(AND(R46="Preventivo",S46="Manual"),"40%",IF(AND(R46="Detectivo",S46="Automático"),"40%",IF(AND(R46="Detectivo",S46="Manual"),"30%",IF(AND(R46="Correctivo",S46="Automático"),"35%",IF(AND(R46="Correctivo",S46="Manual"),"25%",""))))))</f>
        <v/>
      </c>
      <c r="U46" s="128"/>
      <c r="V46" s="128"/>
      <c r="W46" s="128"/>
      <c r="X46" s="130" t="str">
        <f>IFERROR(IF(Q46="Probabilidad",(I46-(+I46*T46)),IF(Q46="Impacto",I46,"")),"")</f>
        <v/>
      </c>
      <c r="Y46" s="131" t="str">
        <f>IFERROR(IF(X46="","",IF(X46&lt;=0.2,"Muy Baja",IF(X46&lt;=0.4,"Baja",IF(X46&lt;=0.6,"Media",IF(X46&lt;=0.8,"Alta","Muy Alta"))))),"")</f>
        <v/>
      </c>
      <c r="Z46" s="132" t="str">
        <f>+X46</f>
        <v/>
      </c>
      <c r="AA46" s="131" t="str">
        <f>IFERROR(IF(AB46="","",IF(AB46&lt;=0.2,"Leve",IF(AB46&lt;=0.4,"Menor",IF(AB46&lt;=0.6,"Moderado",IF(AB46&lt;=0.8,"Mayor","Catastrófico"))))),"")</f>
        <v/>
      </c>
      <c r="AB46" s="132" t="str">
        <f>IFERROR(IF(Q46="Impacto",(M46-(+M46*T46)),IF(Q46="Probabilidad",M46,"")),"")</f>
        <v/>
      </c>
      <c r="AC46" s="133"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4"/>
      <c r="AE46" s="135"/>
      <c r="AF46" s="136"/>
      <c r="AG46" s="137"/>
      <c r="AH46" s="137"/>
      <c r="AI46" s="135"/>
      <c r="AJ46" s="136"/>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5">
        <v>2</v>
      </c>
      <c r="P47" s="126"/>
      <c r="Q47" s="127" t="str">
        <f>IF(OR(R47="Preventivo",R47="Detectivo"),"Probabilidad",IF(R47="Correctivo","Impacto",""))</f>
        <v/>
      </c>
      <c r="R47" s="128"/>
      <c r="S47" s="128"/>
      <c r="T47" s="129" t="str">
        <f t="shared" ref="T47:T51" si="48">IF(AND(R47="Preventivo",S47="Automático"),"50%",IF(AND(R47="Preventivo",S47="Manual"),"40%",IF(AND(R47="Detectivo",S47="Automático"),"40%",IF(AND(R47="Detectivo",S47="Manual"),"30%",IF(AND(R47="Correctivo",S47="Automático"),"35%",IF(AND(R47="Correctivo",S47="Manual"),"25%",""))))))</f>
        <v/>
      </c>
      <c r="U47" s="128"/>
      <c r="V47" s="128"/>
      <c r="W47" s="128"/>
      <c r="X47" s="130" t="str">
        <f>IFERROR(IF(AND(Q46="Probabilidad",Q47="Probabilidad"),(Z46-(+Z46*T47)),IF(Q47="Probabilidad",(I46-(+I46*T47)),IF(Q47="Impacto",Z46,""))),"")</f>
        <v/>
      </c>
      <c r="Y47" s="131" t="str">
        <f t="shared" si="1"/>
        <v/>
      </c>
      <c r="Z47" s="132" t="str">
        <f t="shared" ref="Z47:Z51" si="49">+X47</f>
        <v/>
      </c>
      <c r="AA47" s="131" t="str">
        <f t="shared" si="3"/>
        <v/>
      </c>
      <c r="AB47" s="132" t="str">
        <f>IFERROR(IF(AND(Q46="Impacto",Q47="Impacto"),(AB40-(+AB40*T47)),IF(Q47="Impacto",($M$46-(+$M$46*T47)),IF(Q47="Probabilidad",AB40,""))),"")</f>
        <v/>
      </c>
      <c r="AC47" s="133"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4"/>
      <c r="AE47" s="135"/>
      <c r="AF47" s="136"/>
      <c r="AG47" s="137"/>
      <c r="AH47" s="137"/>
      <c r="AI47" s="135"/>
      <c r="AJ47" s="136"/>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5">
        <v>3</v>
      </c>
      <c r="P48" s="138"/>
      <c r="Q48" s="127" t="str">
        <f>IF(OR(R48="Preventivo",R48="Detectivo"),"Probabilidad",IF(R48="Correctivo","Impacto",""))</f>
        <v/>
      </c>
      <c r="R48" s="128"/>
      <c r="S48" s="128"/>
      <c r="T48" s="129" t="str">
        <f t="shared" si="48"/>
        <v/>
      </c>
      <c r="U48" s="128"/>
      <c r="V48" s="128"/>
      <c r="W48" s="128"/>
      <c r="X48" s="130" t="str">
        <f>IFERROR(IF(AND(Q47="Probabilidad",Q48="Probabilidad"),(Z47-(+Z47*T48)),IF(AND(Q47="Impacto",Q48="Probabilidad"),(Z46-(+Z46*T48)),IF(Q48="Impacto",Z47,""))),"")</f>
        <v/>
      </c>
      <c r="Y48" s="131" t="str">
        <f t="shared" si="1"/>
        <v/>
      </c>
      <c r="Z48" s="132" t="str">
        <f t="shared" si="49"/>
        <v/>
      </c>
      <c r="AA48" s="131" t="str">
        <f t="shared" si="3"/>
        <v/>
      </c>
      <c r="AB48" s="132" t="str">
        <f>IFERROR(IF(AND(Q47="Impacto",Q48="Impacto"),(AB47-(+AB47*T48)),IF(AND(Q47="Probabilidad",Q48="Impacto"),(AB46-(+AB46*T48)),IF(Q48="Probabilidad",AB47,""))),"")</f>
        <v/>
      </c>
      <c r="AC48" s="133" t="str">
        <f t="shared" si="50"/>
        <v/>
      </c>
      <c r="AD48" s="134"/>
      <c r="AE48" s="135"/>
      <c r="AF48" s="136"/>
      <c r="AG48" s="137"/>
      <c r="AH48" s="137"/>
      <c r="AI48" s="135"/>
      <c r="AJ48" s="136"/>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5">
        <v>4</v>
      </c>
      <c r="P49" s="126"/>
      <c r="Q49" s="127" t="str">
        <f t="shared" ref="Q49:Q51" si="51">IF(OR(R49="Preventivo",R49="Detectivo"),"Probabilidad",IF(R49="Correctivo","Impacto",""))</f>
        <v/>
      </c>
      <c r="R49" s="128"/>
      <c r="S49" s="128"/>
      <c r="T49" s="129" t="str">
        <f t="shared" si="48"/>
        <v/>
      </c>
      <c r="U49" s="128"/>
      <c r="V49" s="128"/>
      <c r="W49" s="128"/>
      <c r="X49" s="130" t="str">
        <f t="shared" ref="X49:X51" si="52">IFERROR(IF(AND(Q48="Probabilidad",Q49="Probabilidad"),(Z48-(+Z48*T49)),IF(AND(Q48="Impacto",Q49="Probabilidad"),(Z47-(+Z47*T49)),IF(Q49="Impacto",Z48,""))),"")</f>
        <v/>
      </c>
      <c r="Y49" s="131" t="str">
        <f t="shared" si="1"/>
        <v/>
      </c>
      <c r="Z49" s="132" t="str">
        <f t="shared" si="49"/>
        <v/>
      </c>
      <c r="AA49" s="131" t="str">
        <f t="shared" si="3"/>
        <v/>
      </c>
      <c r="AB49" s="132" t="str">
        <f t="shared" ref="AB49:AB51" si="53">IFERROR(IF(AND(Q48="Impacto",Q49="Impacto"),(AB48-(+AB48*T49)),IF(AND(Q48="Probabilidad",Q49="Impacto"),(AB47-(+AB47*T49)),IF(Q49="Probabilidad",AB48,""))),"")</f>
        <v/>
      </c>
      <c r="AC49" s="133"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4"/>
      <c r="AE49" s="135"/>
      <c r="AF49" s="136"/>
      <c r="AG49" s="137"/>
      <c r="AH49" s="137"/>
      <c r="AI49" s="135"/>
      <c r="AJ49" s="136"/>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5">
        <v>5</v>
      </c>
      <c r="P50" s="126"/>
      <c r="Q50" s="127" t="str">
        <f t="shared" si="51"/>
        <v/>
      </c>
      <c r="R50" s="128"/>
      <c r="S50" s="128"/>
      <c r="T50" s="129" t="str">
        <f t="shared" si="48"/>
        <v/>
      </c>
      <c r="U50" s="128"/>
      <c r="V50" s="128"/>
      <c r="W50" s="128"/>
      <c r="X50" s="130" t="str">
        <f t="shared" si="52"/>
        <v/>
      </c>
      <c r="Y50" s="131" t="str">
        <f t="shared" si="1"/>
        <v/>
      </c>
      <c r="Z50" s="132" t="str">
        <f t="shared" si="49"/>
        <v/>
      </c>
      <c r="AA50" s="131" t="str">
        <f t="shared" si="3"/>
        <v/>
      </c>
      <c r="AB50" s="132" t="str">
        <f t="shared" si="53"/>
        <v/>
      </c>
      <c r="AC50" s="133"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4"/>
      <c r="AE50" s="135"/>
      <c r="AF50" s="136"/>
      <c r="AG50" s="137"/>
      <c r="AH50" s="137"/>
      <c r="AI50" s="135"/>
      <c r="AJ50" s="136"/>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5">
        <v>6</v>
      </c>
      <c r="P51" s="126"/>
      <c r="Q51" s="127" t="str">
        <f t="shared" si="51"/>
        <v/>
      </c>
      <c r="R51" s="128"/>
      <c r="S51" s="128"/>
      <c r="T51" s="129" t="str">
        <f t="shared" si="48"/>
        <v/>
      </c>
      <c r="U51" s="128"/>
      <c r="V51" s="128"/>
      <c r="W51" s="128"/>
      <c r="X51" s="130" t="str">
        <f t="shared" si="52"/>
        <v/>
      </c>
      <c r="Y51" s="131" t="str">
        <f t="shared" si="1"/>
        <v/>
      </c>
      <c r="Z51" s="132" t="str">
        <f t="shared" si="49"/>
        <v/>
      </c>
      <c r="AA51" s="131" t="str">
        <f t="shared" si="3"/>
        <v/>
      </c>
      <c r="AB51" s="132" t="str">
        <f t="shared" si="53"/>
        <v/>
      </c>
      <c r="AC51" s="133" t="str">
        <f t="shared" si="54"/>
        <v/>
      </c>
      <c r="AD51" s="134"/>
      <c r="AE51" s="135"/>
      <c r="AF51" s="136"/>
      <c r="AG51" s="137"/>
      <c r="AH51" s="137"/>
      <c r="AI51" s="135"/>
      <c r="AJ51" s="136"/>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c r="C52" s="204"/>
      <c r="D52" s="204"/>
      <c r="E52" s="207"/>
      <c r="F52" s="204"/>
      <c r="G52" s="210"/>
      <c r="H52" s="213" t="str">
        <f>IF(G52&lt;=0,"",IF(G52&lt;=2,"Muy Baja",IF(G52&lt;=24,"Baja",IF(G52&lt;=500,"Media",IF(G52&lt;=5000,"Alta","Muy Alta")))))</f>
        <v/>
      </c>
      <c r="I52" s="195" t="str">
        <f>IF(H52="","",IF(H52="Muy Baja",0.2,IF(H52="Baja",0.4,IF(H52="Media",0.6,IF(H52="Alta",0.8,IF(H52="Muy Alta",1,))))))</f>
        <v/>
      </c>
      <c r="J52" s="216"/>
      <c r="K52" s="195">
        <f ca="1">IF(NOT(ISERROR(MATCH(J52,'Tabla Impacto'!$B$221:$B$223,0))),'Tabla Impacto'!$F$223&amp;"Por favor no seleccionar los criterios de impacto(Afectación Económica o presupuestal y Pérdida Reputacional)",J52)</f>
        <v>0</v>
      </c>
      <c r="L52" s="21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5">
        <v>1</v>
      </c>
      <c r="P52" s="126"/>
      <c r="Q52" s="127" t="str">
        <f>IF(OR(R52="Preventivo",R52="Detectivo"),"Probabilidad",IF(R52="Correctivo","Impacto",""))</f>
        <v/>
      </c>
      <c r="R52" s="128"/>
      <c r="S52" s="128"/>
      <c r="T52" s="129" t="str">
        <f>IF(AND(R52="Preventivo",S52="Automático"),"50%",IF(AND(R52="Preventivo",S52="Manual"),"40%",IF(AND(R52="Detectivo",S52="Automático"),"40%",IF(AND(R52="Detectivo",S52="Manual"),"30%",IF(AND(R52="Correctivo",S52="Automático"),"35%",IF(AND(R52="Correctivo",S52="Manual"),"25%",""))))))</f>
        <v/>
      </c>
      <c r="U52" s="128"/>
      <c r="V52" s="128"/>
      <c r="W52" s="128"/>
      <c r="X52" s="130" t="str">
        <f>IFERROR(IF(Q52="Probabilidad",(I52-(+I52*T52)),IF(Q52="Impacto",I52,"")),"")</f>
        <v/>
      </c>
      <c r="Y52" s="131" t="str">
        <f>IFERROR(IF(X52="","",IF(X52&lt;=0.2,"Muy Baja",IF(X52&lt;=0.4,"Baja",IF(X52&lt;=0.6,"Media",IF(X52&lt;=0.8,"Alta","Muy Alta"))))),"")</f>
        <v/>
      </c>
      <c r="Z52" s="132" t="str">
        <f>+X52</f>
        <v/>
      </c>
      <c r="AA52" s="131" t="str">
        <f>IFERROR(IF(AB52="","",IF(AB52&lt;=0.2,"Leve",IF(AB52&lt;=0.4,"Menor",IF(AB52&lt;=0.6,"Moderado",IF(AB52&lt;=0.8,"Mayor","Catastrófico"))))),"")</f>
        <v/>
      </c>
      <c r="AB52" s="132" t="str">
        <f>IFERROR(IF(Q52="Impacto",(M52-(+M52*T52)),IF(Q52="Probabilidad",M52,"")),"")</f>
        <v/>
      </c>
      <c r="AC52" s="133"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4"/>
      <c r="AE52" s="135"/>
      <c r="AF52" s="136"/>
      <c r="AG52" s="137"/>
      <c r="AH52" s="137"/>
      <c r="AI52" s="135"/>
      <c r="AJ52" s="136"/>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5">
        <v>2</v>
      </c>
      <c r="P53" s="126"/>
      <c r="Q53" s="127" t="str">
        <f>IF(OR(R53="Preventivo",R53="Detectivo"),"Probabilidad",IF(R53="Correctivo","Impacto",""))</f>
        <v/>
      </c>
      <c r="R53" s="128"/>
      <c r="S53" s="128"/>
      <c r="T53" s="129" t="str">
        <f t="shared" ref="T53:T57" si="55">IF(AND(R53="Preventivo",S53="Automático"),"50%",IF(AND(R53="Preventivo",S53="Manual"),"40%",IF(AND(R53="Detectivo",S53="Automático"),"40%",IF(AND(R53="Detectivo",S53="Manual"),"30%",IF(AND(R53="Correctivo",S53="Automático"),"35%",IF(AND(R53="Correctivo",S53="Manual"),"25%",""))))))</f>
        <v/>
      </c>
      <c r="U53" s="128"/>
      <c r="V53" s="128"/>
      <c r="W53" s="128"/>
      <c r="X53" s="130" t="str">
        <f>IFERROR(IF(AND(Q52="Probabilidad",Q53="Probabilidad"),(Z52-(+Z52*T53)),IF(Q53="Probabilidad",(I52-(+I52*T53)),IF(Q53="Impacto",Z52,""))),"")</f>
        <v/>
      </c>
      <c r="Y53" s="131" t="str">
        <f t="shared" si="1"/>
        <v/>
      </c>
      <c r="Z53" s="132" t="str">
        <f t="shared" ref="Z53:Z57" si="56">+X53</f>
        <v/>
      </c>
      <c r="AA53" s="131" t="str">
        <f t="shared" si="3"/>
        <v/>
      </c>
      <c r="AB53" s="132" t="str">
        <f>IFERROR(IF(AND(Q52="Impacto",Q53="Impacto"),(AB46-(+AB46*T53)),IF(Q53="Impacto",($M$52-(+$M$52*T53)),IF(Q53="Probabilidad",AB46,""))),"")</f>
        <v/>
      </c>
      <c r="AC53" s="133"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4"/>
      <c r="AE53" s="135"/>
      <c r="AF53" s="136"/>
      <c r="AG53" s="137"/>
      <c r="AH53" s="137"/>
      <c r="AI53" s="135"/>
      <c r="AJ53" s="136"/>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5">
        <v>3</v>
      </c>
      <c r="P54" s="138"/>
      <c r="Q54" s="127" t="str">
        <f>IF(OR(R54="Preventivo",R54="Detectivo"),"Probabilidad",IF(R54="Correctivo","Impacto",""))</f>
        <v/>
      </c>
      <c r="R54" s="128"/>
      <c r="S54" s="128"/>
      <c r="T54" s="129" t="str">
        <f t="shared" si="55"/>
        <v/>
      </c>
      <c r="U54" s="128"/>
      <c r="V54" s="128"/>
      <c r="W54" s="128"/>
      <c r="X54" s="130" t="str">
        <f>IFERROR(IF(AND(Q53="Probabilidad",Q54="Probabilidad"),(Z53-(+Z53*T54)),IF(AND(Q53="Impacto",Q54="Probabilidad"),(Z52-(+Z52*T54)),IF(Q54="Impacto",Z53,""))),"")</f>
        <v/>
      </c>
      <c r="Y54" s="131" t="str">
        <f t="shared" si="1"/>
        <v/>
      </c>
      <c r="Z54" s="132" t="str">
        <f t="shared" si="56"/>
        <v/>
      </c>
      <c r="AA54" s="131" t="str">
        <f t="shared" si="3"/>
        <v/>
      </c>
      <c r="AB54" s="132" t="str">
        <f>IFERROR(IF(AND(Q53="Impacto",Q54="Impacto"),(AB53-(+AB53*T54)),IF(AND(Q53="Probabilidad",Q54="Impacto"),(AB52-(+AB52*T54)),IF(Q54="Probabilidad",AB53,""))),"")</f>
        <v/>
      </c>
      <c r="AC54" s="133" t="str">
        <f t="shared" si="57"/>
        <v/>
      </c>
      <c r="AD54" s="134"/>
      <c r="AE54" s="135"/>
      <c r="AF54" s="136"/>
      <c r="AG54" s="137"/>
      <c r="AH54" s="137"/>
      <c r="AI54" s="135"/>
      <c r="AJ54" s="136"/>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5">
        <v>4</v>
      </c>
      <c r="P55" s="126"/>
      <c r="Q55" s="127" t="str">
        <f t="shared" ref="Q55:Q57" si="58">IF(OR(R55="Preventivo",R55="Detectivo"),"Probabilidad",IF(R55="Correctivo","Impacto",""))</f>
        <v/>
      </c>
      <c r="R55" s="128"/>
      <c r="S55" s="128"/>
      <c r="T55" s="129" t="str">
        <f t="shared" si="55"/>
        <v/>
      </c>
      <c r="U55" s="128"/>
      <c r="V55" s="128"/>
      <c r="W55" s="128"/>
      <c r="X55" s="130" t="str">
        <f t="shared" ref="X55:X57" si="59">IFERROR(IF(AND(Q54="Probabilidad",Q55="Probabilidad"),(Z54-(+Z54*T55)),IF(AND(Q54="Impacto",Q55="Probabilidad"),(Z53-(+Z53*T55)),IF(Q55="Impacto",Z54,""))),"")</f>
        <v/>
      </c>
      <c r="Y55" s="131" t="str">
        <f t="shared" si="1"/>
        <v/>
      </c>
      <c r="Z55" s="132" t="str">
        <f t="shared" si="56"/>
        <v/>
      </c>
      <c r="AA55" s="131" t="str">
        <f t="shared" si="3"/>
        <v/>
      </c>
      <c r="AB55" s="132" t="str">
        <f t="shared" ref="AB55:AB57" si="60">IFERROR(IF(AND(Q54="Impacto",Q55="Impacto"),(AB54-(+AB54*T55)),IF(AND(Q54="Probabilidad",Q55="Impacto"),(AB53-(+AB53*T55)),IF(Q55="Probabilidad",AB54,""))),"")</f>
        <v/>
      </c>
      <c r="AC55" s="133"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4"/>
      <c r="AE55" s="135"/>
      <c r="AF55" s="136"/>
      <c r="AG55" s="137"/>
      <c r="AH55" s="137"/>
      <c r="AI55" s="135"/>
      <c r="AJ55" s="136"/>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5">
        <v>5</v>
      </c>
      <c r="P56" s="126"/>
      <c r="Q56" s="127" t="str">
        <f t="shared" si="58"/>
        <v/>
      </c>
      <c r="R56" s="128"/>
      <c r="S56" s="128"/>
      <c r="T56" s="129" t="str">
        <f t="shared" si="55"/>
        <v/>
      </c>
      <c r="U56" s="128"/>
      <c r="V56" s="128"/>
      <c r="W56" s="128"/>
      <c r="X56" s="130" t="str">
        <f t="shared" si="59"/>
        <v/>
      </c>
      <c r="Y56" s="131" t="str">
        <f t="shared" si="1"/>
        <v/>
      </c>
      <c r="Z56" s="132" t="str">
        <f t="shared" si="56"/>
        <v/>
      </c>
      <c r="AA56" s="131" t="str">
        <f t="shared" si="3"/>
        <v/>
      </c>
      <c r="AB56" s="132" t="str">
        <f t="shared" si="60"/>
        <v/>
      </c>
      <c r="AC56" s="133"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4"/>
      <c r="AE56" s="135"/>
      <c r="AF56" s="136"/>
      <c r="AG56" s="137"/>
      <c r="AH56" s="137"/>
      <c r="AI56" s="135"/>
      <c r="AJ56" s="136"/>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5">
        <v>6</v>
      </c>
      <c r="P57" s="126"/>
      <c r="Q57" s="127" t="str">
        <f t="shared" si="58"/>
        <v/>
      </c>
      <c r="R57" s="128"/>
      <c r="S57" s="128"/>
      <c r="T57" s="129" t="str">
        <f t="shared" si="55"/>
        <v/>
      </c>
      <c r="U57" s="128"/>
      <c r="V57" s="128"/>
      <c r="W57" s="128"/>
      <c r="X57" s="130" t="str">
        <f t="shared" si="59"/>
        <v/>
      </c>
      <c r="Y57" s="131" t="str">
        <f t="shared" si="1"/>
        <v/>
      </c>
      <c r="Z57" s="132" t="str">
        <f t="shared" si="56"/>
        <v/>
      </c>
      <c r="AA57" s="131" t="str">
        <f t="shared" si="3"/>
        <v/>
      </c>
      <c r="AB57" s="132" t="str">
        <f t="shared" si="60"/>
        <v/>
      </c>
      <c r="AC57" s="133" t="str">
        <f t="shared" si="61"/>
        <v/>
      </c>
      <c r="AD57" s="134"/>
      <c r="AE57" s="135"/>
      <c r="AF57" s="136"/>
      <c r="AG57" s="137"/>
      <c r="AH57" s="137"/>
      <c r="AI57" s="135"/>
      <c r="AJ57" s="136"/>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c r="C58" s="204"/>
      <c r="D58" s="204"/>
      <c r="E58" s="207"/>
      <c r="F58" s="204"/>
      <c r="G58" s="210"/>
      <c r="H58" s="213" t="str">
        <f>IF(G58&lt;=0,"",IF(G58&lt;=2,"Muy Baja",IF(G58&lt;=24,"Baja",IF(G58&lt;=500,"Media",IF(G58&lt;=5000,"Alta","Muy Alta")))))</f>
        <v/>
      </c>
      <c r="I58" s="195" t="str">
        <f>IF(H58="","",IF(H58="Muy Baja",0.2,IF(H58="Baja",0.4,IF(H58="Media",0.6,IF(H58="Alta",0.8,IF(H58="Muy Alta",1,))))))</f>
        <v/>
      </c>
      <c r="J58" s="216"/>
      <c r="K58" s="195">
        <f ca="1">IF(NOT(ISERROR(MATCH(J58,'Tabla Impacto'!$B$221:$B$223,0))),'Tabla Impacto'!$F$223&amp;"Por favor no seleccionar los criterios de impacto(Afectación Económica o presupuestal y Pérdida Reputacional)",J58)</f>
        <v>0</v>
      </c>
      <c r="L58" s="21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5">
        <v>1</v>
      </c>
      <c r="P58" s="126"/>
      <c r="Q58" s="127" t="str">
        <f>IF(OR(R58="Preventivo",R58="Detectivo"),"Probabilidad",IF(R58="Correctivo","Impacto",""))</f>
        <v/>
      </c>
      <c r="R58" s="128"/>
      <c r="S58" s="128"/>
      <c r="T58" s="129" t="str">
        <f>IF(AND(R58="Preventivo",S58="Automático"),"50%",IF(AND(R58="Preventivo",S58="Manual"),"40%",IF(AND(R58="Detectivo",S58="Automático"),"40%",IF(AND(R58="Detectivo",S58="Manual"),"30%",IF(AND(R58="Correctivo",S58="Automático"),"35%",IF(AND(R58="Correctivo",S58="Manual"),"25%",""))))))</f>
        <v/>
      </c>
      <c r="U58" s="128"/>
      <c r="V58" s="128"/>
      <c r="W58" s="128"/>
      <c r="X58" s="130" t="str">
        <f>IFERROR(IF(Q58="Probabilidad",(I58-(+I58*T58)),IF(Q58="Impacto",I58,"")),"")</f>
        <v/>
      </c>
      <c r="Y58" s="131" t="str">
        <f>IFERROR(IF(X58="","",IF(X58&lt;=0.2,"Muy Baja",IF(X58&lt;=0.4,"Baja",IF(X58&lt;=0.6,"Media",IF(X58&lt;=0.8,"Alta","Muy Alta"))))),"")</f>
        <v/>
      </c>
      <c r="Z58" s="132" t="str">
        <f>+X58</f>
        <v/>
      </c>
      <c r="AA58" s="131" t="str">
        <f>IFERROR(IF(AB58="","",IF(AB58&lt;=0.2,"Leve",IF(AB58&lt;=0.4,"Menor",IF(AB58&lt;=0.6,"Moderado",IF(AB58&lt;=0.8,"Mayor","Catastrófico"))))),"")</f>
        <v/>
      </c>
      <c r="AB58" s="132" t="str">
        <f>IFERROR(IF(Q58="Impacto",(M58-(+M58*T58)),IF(Q58="Probabilidad",M58,"")),"")</f>
        <v/>
      </c>
      <c r="AC58" s="133"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4"/>
      <c r="AE58" s="135"/>
      <c r="AF58" s="136"/>
      <c r="AG58" s="137"/>
      <c r="AH58" s="137"/>
      <c r="AI58" s="135"/>
      <c r="AJ58" s="136"/>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5">
        <v>2</v>
      </c>
      <c r="P59" s="126"/>
      <c r="Q59" s="127" t="str">
        <f>IF(OR(R59="Preventivo",R59="Detectivo"),"Probabilidad",IF(R59="Correctivo","Impacto",""))</f>
        <v/>
      </c>
      <c r="R59" s="128"/>
      <c r="S59" s="128"/>
      <c r="T59" s="129" t="str">
        <f t="shared" ref="T59:T63" si="62">IF(AND(R59="Preventivo",S59="Automático"),"50%",IF(AND(R59="Preventivo",S59="Manual"),"40%",IF(AND(R59="Detectivo",S59="Automático"),"40%",IF(AND(R59="Detectivo",S59="Manual"),"30%",IF(AND(R59="Correctivo",S59="Automático"),"35%",IF(AND(R59="Correctivo",S59="Manual"),"25%",""))))))</f>
        <v/>
      </c>
      <c r="U59" s="128"/>
      <c r="V59" s="128"/>
      <c r="W59" s="128"/>
      <c r="X59" s="130" t="str">
        <f>IFERROR(IF(AND(Q58="Probabilidad",Q59="Probabilidad"),(Z58-(+Z58*T59)),IF(Q59="Probabilidad",(I58-(+I58*T59)),IF(Q59="Impacto",Z58,""))),"")</f>
        <v/>
      </c>
      <c r="Y59" s="131" t="str">
        <f t="shared" si="1"/>
        <v/>
      </c>
      <c r="Z59" s="132" t="str">
        <f t="shared" ref="Z59:Z63" si="63">+X59</f>
        <v/>
      </c>
      <c r="AA59" s="131" t="str">
        <f t="shared" si="3"/>
        <v/>
      </c>
      <c r="AB59" s="132" t="str">
        <f>IFERROR(IF(AND(Q58="Impacto",Q59="Impacto"),(AB52-(+AB52*T59)),IF(Q59="Impacto",($M$58-(+$M$58*T59)),IF(Q59="Probabilidad",AB52,""))),"")</f>
        <v/>
      </c>
      <c r="AC59" s="133"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4"/>
      <c r="AE59" s="135"/>
      <c r="AF59" s="136"/>
      <c r="AG59" s="137"/>
      <c r="AH59" s="137"/>
      <c r="AI59" s="135"/>
      <c r="AJ59" s="136"/>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5">
        <v>3</v>
      </c>
      <c r="P60" s="138"/>
      <c r="Q60" s="127" t="str">
        <f>IF(OR(R60="Preventivo",R60="Detectivo"),"Probabilidad",IF(R60="Correctivo","Impacto",""))</f>
        <v/>
      </c>
      <c r="R60" s="128"/>
      <c r="S60" s="128"/>
      <c r="T60" s="129" t="str">
        <f t="shared" si="62"/>
        <v/>
      </c>
      <c r="U60" s="128"/>
      <c r="V60" s="128"/>
      <c r="W60" s="128"/>
      <c r="X60" s="130" t="str">
        <f>IFERROR(IF(AND(Q59="Probabilidad",Q60="Probabilidad"),(Z59-(+Z59*T60)),IF(AND(Q59="Impacto",Q60="Probabilidad"),(Z58-(+Z58*T60)),IF(Q60="Impacto",Z59,""))),"")</f>
        <v/>
      </c>
      <c r="Y60" s="131" t="str">
        <f t="shared" si="1"/>
        <v/>
      </c>
      <c r="Z60" s="132" t="str">
        <f t="shared" si="63"/>
        <v/>
      </c>
      <c r="AA60" s="131" t="str">
        <f t="shared" si="3"/>
        <v/>
      </c>
      <c r="AB60" s="132" t="str">
        <f>IFERROR(IF(AND(Q59="Impacto",Q60="Impacto"),(AB59-(+AB59*T60)),IF(AND(Q59="Probabilidad",Q60="Impacto"),(AB58-(+AB58*T60)),IF(Q60="Probabilidad",AB59,""))),"")</f>
        <v/>
      </c>
      <c r="AC60" s="133" t="str">
        <f t="shared" si="64"/>
        <v/>
      </c>
      <c r="AD60" s="134"/>
      <c r="AE60" s="135"/>
      <c r="AF60" s="136"/>
      <c r="AG60" s="137"/>
      <c r="AH60" s="137"/>
      <c r="AI60" s="135"/>
      <c r="AJ60" s="136"/>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5">
        <v>4</v>
      </c>
      <c r="P61" s="126"/>
      <c r="Q61" s="127" t="str">
        <f t="shared" ref="Q61:Q63" si="65">IF(OR(R61="Preventivo",R61="Detectivo"),"Probabilidad",IF(R61="Correctivo","Impacto",""))</f>
        <v/>
      </c>
      <c r="R61" s="128"/>
      <c r="S61" s="128"/>
      <c r="T61" s="129" t="str">
        <f t="shared" si="62"/>
        <v/>
      </c>
      <c r="U61" s="128"/>
      <c r="V61" s="128"/>
      <c r="W61" s="128"/>
      <c r="X61" s="130" t="str">
        <f t="shared" ref="X61:X63" si="66">IFERROR(IF(AND(Q60="Probabilidad",Q61="Probabilidad"),(Z60-(+Z60*T61)),IF(AND(Q60="Impacto",Q61="Probabilidad"),(Z59-(+Z59*T61)),IF(Q61="Impacto",Z60,""))),"")</f>
        <v/>
      </c>
      <c r="Y61" s="131" t="str">
        <f t="shared" si="1"/>
        <v/>
      </c>
      <c r="Z61" s="132" t="str">
        <f t="shared" si="63"/>
        <v/>
      </c>
      <c r="AA61" s="131" t="str">
        <f t="shared" si="3"/>
        <v/>
      </c>
      <c r="AB61" s="132" t="str">
        <f t="shared" ref="AB61:AB63" si="67">IFERROR(IF(AND(Q60="Impacto",Q61="Impacto"),(AB60-(+AB60*T61)),IF(AND(Q60="Probabilidad",Q61="Impacto"),(AB59-(+AB59*T61)),IF(Q61="Probabilidad",AB60,""))),"")</f>
        <v/>
      </c>
      <c r="AC61" s="133"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4"/>
      <c r="AE61" s="135"/>
      <c r="AF61" s="136"/>
      <c r="AG61" s="137"/>
      <c r="AH61" s="137"/>
      <c r="AI61" s="135"/>
      <c r="AJ61" s="136"/>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5">
        <v>5</v>
      </c>
      <c r="P62" s="126"/>
      <c r="Q62" s="127" t="str">
        <f t="shared" si="65"/>
        <v/>
      </c>
      <c r="R62" s="128"/>
      <c r="S62" s="128"/>
      <c r="T62" s="129" t="str">
        <f t="shared" si="62"/>
        <v/>
      </c>
      <c r="U62" s="128"/>
      <c r="V62" s="128"/>
      <c r="W62" s="128"/>
      <c r="X62" s="130" t="str">
        <f t="shared" si="66"/>
        <v/>
      </c>
      <c r="Y62" s="131" t="str">
        <f t="shared" si="1"/>
        <v/>
      </c>
      <c r="Z62" s="132" t="str">
        <f t="shared" si="63"/>
        <v/>
      </c>
      <c r="AA62" s="131" t="str">
        <f t="shared" si="3"/>
        <v/>
      </c>
      <c r="AB62" s="132" t="str">
        <f t="shared" si="67"/>
        <v/>
      </c>
      <c r="AC62" s="133"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4"/>
      <c r="AE62" s="135"/>
      <c r="AF62" s="136"/>
      <c r="AG62" s="137"/>
      <c r="AH62" s="137"/>
      <c r="AI62" s="135"/>
      <c r="AJ62" s="136"/>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5">
        <v>6</v>
      </c>
      <c r="P63" s="126"/>
      <c r="Q63" s="127" t="str">
        <f t="shared" si="65"/>
        <v/>
      </c>
      <c r="R63" s="128"/>
      <c r="S63" s="128"/>
      <c r="T63" s="129" t="str">
        <f t="shared" si="62"/>
        <v/>
      </c>
      <c r="U63" s="128"/>
      <c r="V63" s="128"/>
      <c r="W63" s="128"/>
      <c r="X63" s="130" t="str">
        <f t="shared" si="66"/>
        <v/>
      </c>
      <c r="Y63" s="131" t="str">
        <f t="shared" si="1"/>
        <v/>
      </c>
      <c r="Z63" s="132" t="str">
        <f t="shared" si="63"/>
        <v/>
      </c>
      <c r="AA63" s="131" t="str">
        <f t="shared" si="3"/>
        <v/>
      </c>
      <c r="AB63" s="132" t="str">
        <f t="shared" si="67"/>
        <v/>
      </c>
      <c r="AC63" s="133" t="str">
        <f t="shared" si="68"/>
        <v/>
      </c>
      <c r="AD63" s="134"/>
      <c r="AE63" s="135"/>
      <c r="AF63" s="136"/>
      <c r="AG63" s="137"/>
      <c r="AH63" s="137"/>
      <c r="AI63" s="135"/>
      <c r="AJ63" s="136"/>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c r="C64" s="204"/>
      <c r="D64" s="204"/>
      <c r="E64" s="207"/>
      <c r="F64" s="204"/>
      <c r="G64" s="210"/>
      <c r="H64" s="213" t="str">
        <f>IF(G64&lt;=0,"",IF(G64&lt;=2,"Muy Baja",IF(G64&lt;=24,"Baja",IF(G64&lt;=500,"Media",IF(G64&lt;=5000,"Alta","Muy Alta")))))</f>
        <v/>
      </c>
      <c r="I64" s="195" t="str">
        <f>IF(H64="","",IF(H64="Muy Baja",0.2,IF(H64="Baja",0.4,IF(H64="Media",0.6,IF(H64="Alta",0.8,IF(H64="Muy Alta",1,))))))</f>
        <v/>
      </c>
      <c r="J64" s="216"/>
      <c r="K64" s="195">
        <f ca="1">IF(NOT(ISERROR(MATCH(J64,'Tabla Impacto'!$B$221:$B$223,0))),'Tabla Impacto'!$F$223&amp;"Por favor no seleccionar los criterios de impacto(Afectación Económica o presupuestal y Pérdida Reputacional)",J64)</f>
        <v>0</v>
      </c>
      <c r="L64" s="21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5">
        <v>1</v>
      </c>
      <c r="P64" s="126"/>
      <c r="Q64" s="127" t="str">
        <f>IF(OR(R64="Preventivo",R64="Detectivo"),"Probabilidad",IF(R64="Correctivo","Impacto",""))</f>
        <v/>
      </c>
      <c r="R64" s="128"/>
      <c r="S64" s="128"/>
      <c r="T64" s="129" t="str">
        <f>IF(AND(R64="Preventivo",S64="Automático"),"50%",IF(AND(R64="Preventivo",S64="Manual"),"40%",IF(AND(R64="Detectivo",S64="Automático"),"40%",IF(AND(R64="Detectivo",S64="Manual"),"30%",IF(AND(R64="Correctivo",S64="Automático"),"35%",IF(AND(R64="Correctivo",S64="Manual"),"25%",""))))))</f>
        <v/>
      </c>
      <c r="U64" s="128"/>
      <c r="V64" s="128"/>
      <c r="W64" s="128"/>
      <c r="X64" s="130" t="str">
        <f>IFERROR(IF(Q64="Probabilidad",(I64-(+I64*T64)),IF(Q64="Impacto",I64,"")),"")</f>
        <v/>
      </c>
      <c r="Y64" s="131" t="str">
        <f>IFERROR(IF(X64="","",IF(X64&lt;=0.2,"Muy Baja",IF(X64&lt;=0.4,"Baja",IF(X64&lt;=0.6,"Media",IF(X64&lt;=0.8,"Alta","Muy Alta"))))),"")</f>
        <v/>
      </c>
      <c r="Z64" s="132" t="str">
        <f>+X64</f>
        <v/>
      </c>
      <c r="AA64" s="131" t="str">
        <f>IFERROR(IF(AB64="","",IF(AB64&lt;=0.2,"Leve",IF(AB64&lt;=0.4,"Menor",IF(AB64&lt;=0.6,"Moderado",IF(AB64&lt;=0.8,"Mayor","Catastrófico"))))),"")</f>
        <v/>
      </c>
      <c r="AB64" s="132" t="str">
        <f>IFERROR(IF(Q64="Impacto",(M64-(+M64*T64)),IF(Q64="Probabilidad",M64,"")),"")</f>
        <v/>
      </c>
      <c r="AC64" s="133"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4"/>
      <c r="AE64" s="135"/>
      <c r="AF64" s="136"/>
      <c r="AG64" s="137"/>
      <c r="AH64" s="137"/>
      <c r="AI64" s="135"/>
      <c r="AJ64" s="136"/>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5">
        <v>2</v>
      </c>
      <c r="P65" s="126"/>
      <c r="Q65" s="127" t="str">
        <f>IF(OR(R65="Preventivo",R65="Detectivo"),"Probabilidad",IF(R65="Correctivo","Impacto",""))</f>
        <v/>
      </c>
      <c r="R65" s="128"/>
      <c r="S65" s="128"/>
      <c r="T65" s="129" t="str">
        <f t="shared" ref="T65:T69" si="69">IF(AND(R65="Preventivo",S65="Automático"),"50%",IF(AND(R65="Preventivo",S65="Manual"),"40%",IF(AND(R65="Detectivo",S65="Automático"),"40%",IF(AND(R65="Detectivo",S65="Manual"),"30%",IF(AND(R65="Correctivo",S65="Automático"),"35%",IF(AND(R65="Correctivo",S65="Manual"),"25%",""))))))</f>
        <v/>
      </c>
      <c r="U65" s="128"/>
      <c r="V65" s="128"/>
      <c r="W65" s="128"/>
      <c r="X65" s="130" t="str">
        <f>IFERROR(IF(AND(Q64="Probabilidad",Q65="Probabilidad"),(Z64-(+Z64*T65)),IF(Q65="Probabilidad",(I64-(+I64*T65)),IF(Q65="Impacto",Z64,""))),"")</f>
        <v/>
      </c>
      <c r="Y65" s="131" t="str">
        <f t="shared" si="1"/>
        <v/>
      </c>
      <c r="Z65" s="132" t="str">
        <f t="shared" ref="Z65:Z69" si="70">+X65</f>
        <v/>
      </c>
      <c r="AA65" s="131" t="str">
        <f t="shared" si="3"/>
        <v/>
      </c>
      <c r="AB65" s="132" t="str">
        <f>IFERROR(IF(AND(Q64="Impacto",Q65="Impacto"),(AB58-(+AB58*T65)),IF(Q65="Impacto",($M$64-(+$M$64*T65)),IF(Q65="Probabilidad",AB58,""))),"")</f>
        <v/>
      </c>
      <c r="AC65" s="133"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4"/>
      <c r="AE65" s="135"/>
      <c r="AF65" s="136"/>
      <c r="AG65" s="137"/>
      <c r="AH65" s="137"/>
      <c r="AI65" s="135"/>
      <c r="AJ65" s="136"/>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5">
        <v>3</v>
      </c>
      <c r="P66" s="138"/>
      <c r="Q66" s="127" t="str">
        <f>IF(OR(R66="Preventivo",R66="Detectivo"),"Probabilidad",IF(R66="Correctivo","Impacto",""))</f>
        <v/>
      </c>
      <c r="R66" s="128"/>
      <c r="S66" s="128"/>
      <c r="T66" s="129" t="str">
        <f t="shared" si="69"/>
        <v/>
      </c>
      <c r="U66" s="128"/>
      <c r="V66" s="128"/>
      <c r="W66" s="128"/>
      <c r="X66" s="130" t="str">
        <f>IFERROR(IF(AND(Q65="Probabilidad",Q66="Probabilidad"),(Z65-(+Z65*T66)),IF(AND(Q65="Impacto",Q66="Probabilidad"),(Z64-(+Z64*T66)),IF(Q66="Impacto",Z65,""))),"")</f>
        <v/>
      </c>
      <c r="Y66" s="131" t="str">
        <f t="shared" si="1"/>
        <v/>
      </c>
      <c r="Z66" s="132" t="str">
        <f t="shared" si="70"/>
        <v/>
      </c>
      <c r="AA66" s="131" t="str">
        <f t="shared" si="3"/>
        <v/>
      </c>
      <c r="AB66" s="132" t="str">
        <f>IFERROR(IF(AND(Q65="Impacto",Q66="Impacto"),(AB65-(+AB65*T66)),IF(AND(Q65="Probabilidad",Q66="Impacto"),(AB64-(+AB64*T66)),IF(Q66="Probabilidad",AB65,""))),"")</f>
        <v/>
      </c>
      <c r="AC66" s="133" t="str">
        <f t="shared" si="71"/>
        <v/>
      </c>
      <c r="AD66" s="134"/>
      <c r="AE66" s="135"/>
      <c r="AF66" s="136"/>
      <c r="AG66" s="137"/>
      <c r="AH66" s="137"/>
      <c r="AI66" s="135"/>
      <c r="AJ66" s="136"/>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5">
        <v>4</v>
      </c>
      <c r="P67" s="126"/>
      <c r="Q67" s="127" t="str">
        <f t="shared" ref="Q67:Q69" si="72">IF(OR(R67="Preventivo",R67="Detectivo"),"Probabilidad",IF(R67="Correctivo","Impacto",""))</f>
        <v/>
      </c>
      <c r="R67" s="128"/>
      <c r="S67" s="128"/>
      <c r="T67" s="129" t="str">
        <f t="shared" si="69"/>
        <v/>
      </c>
      <c r="U67" s="128"/>
      <c r="V67" s="128"/>
      <c r="W67" s="128"/>
      <c r="X67" s="130" t="str">
        <f t="shared" ref="X67:X69" si="73">IFERROR(IF(AND(Q66="Probabilidad",Q67="Probabilidad"),(Z66-(+Z66*T67)),IF(AND(Q66="Impacto",Q67="Probabilidad"),(Z65-(+Z65*T67)),IF(Q67="Impacto",Z66,""))),"")</f>
        <v/>
      </c>
      <c r="Y67" s="131" t="str">
        <f t="shared" si="1"/>
        <v/>
      </c>
      <c r="Z67" s="132" t="str">
        <f t="shared" si="70"/>
        <v/>
      </c>
      <c r="AA67" s="131" t="str">
        <f t="shared" si="3"/>
        <v/>
      </c>
      <c r="AB67" s="132" t="str">
        <f t="shared" ref="AB67:AB69" si="74">IFERROR(IF(AND(Q66="Impacto",Q67="Impacto"),(AB66-(+AB66*T67)),IF(AND(Q66="Probabilidad",Q67="Impacto"),(AB65-(+AB65*T67)),IF(Q67="Probabilidad",AB66,""))),"")</f>
        <v/>
      </c>
      <c r="AC67" s="133"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4"/>
      <c r="AE67" s="135"/>
      <c r="AF67" s="136"/>
      <c r="AG67" s="137"/>
      <c r="AH67" s="137"/>
      <c r="AI67" s="135"/>
      <c r="AJ67" s="136"/>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5">
        <v>5</v>
      </c>
      <c r="P68" s="126"/>
      <c r="Q68" s="127" t="str">
        <f t="shared" si="72"/>
        <v/>
      </c>
      <c r="R68" s="128"/>
      <c r="S68" s="128"/>
      <c r="T68" s="129" t="str">
        <f t="shared" si="69"/>
        <v/>
      </c>
      <c r="U68" s="128"/>
      <c r="V68" s="128"/>
      <c r="W68" s="128"/>
      <c r="X68" s="130" t="str">
        <f t="shared" si="73"/>
        <v/>
      </c>
      <c r="Y68" s="131" t="str">
        <f t="shared" si="1"/>
        <v/>
      </c>
      <c r="Z68" s="132" t="str">
        <f t="shared" si="70"/>
        <v/>
      </c>
      <c r="AA68" s="131" t="str">
        <f t="shared" si="3"/>
        <v/>
      </c>
      <c r="AB68" s="132" t="str">
        <f t="shared" si="74"/>
        <v/>
      </c>
      <c r="AC68" s="133"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4"/>
      <c r="AE68" s="135"/>
      <c r="AF68" s="136"/>
      <c r="AG68" s="137"/>
      <c r="AH68" s="137"/>
      <c r="AI68" s="135"/>
      <c r="AJ68" s="136"/>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5">
        <v>6</v>
      </c>
      <c r="P69" s="126"/>
      <c r="Q69" s="127" t="str">
        <f t="shared" si="72"/>
        <v/>
      </c>
      <c r="R69" s="128"/>
      <c r="S69" s="128"/>
      <c r="T69" s="129" t="str">
        <f t="shared" si="69"/>
        <v/>
      </c>
      <c r="U69" s="128"/>
      <c r="V69" s="128"/>
      <c r="W69" s="128"/>
      <c r="X69" s="130" t="str">
        <f t="shared" si="73"/>
        <v/>
      </c>
      <c r="Y69" s="131" t="str">
        <f t="shared" si="1"/>
        <v/>
      </c>
      <c r="Z69" s="132" t="str">
        <f t="shared" si="70"/>
        <v/>
      </c>
      <c r="AA69" s="131" t="str">
        <f t="shared" si="3"/>
        <v/>
      </c>
      <c r="AB69" s="132" t="str">
        <f t="shared" si="74"/>
        <v/>
      </c>
      <c r="AC69" s="133" t="str">
        <f t="shared" si="75"/>
        <v/>
      </c>
      <c r="AD69" s="134"/>
      <c r="AE69" s="135"/>
      <c r="AF69" s="136"/>
      <c r="AG69" s="137"/>
      <c r="AH69" s="137"/>
      <c r="AI69" s="135"/>
      <c r="AJ69" s="136"/>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V34" sqref="V34:W35"/>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25" t="s">
        <v>161</v>
      </c>
      <c r="C2" s="325"/>
      <c r="D2" s="325"/>
      <c r="E2" s="325"/>
      <c r="F2" s="325"/>
      <c r="G2" s="325"/>
      <c r="H2" s="325"/>
      <c r="I2" s="325"/>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25"/>
      <c r="C3" s="325"/>
      <c r="D3" s="325"/>
      <c r="E3" s="325"/>
      <c r="F3" s="325"/>
      <c r="G3" s="325"/>
      <c r="H3" s="325"/>
      <c r="I3" s="325"/>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25"/>
      <c r="C4" s="325"/>
      <c r="D4" s="325"/>
      <c r="E4" s="325"/>
      <c r="F4" s="325"/>
      <c r="G4" s="325"/>
      <c r="H4" s="325"/>
      <c r="I4" s="325"/>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38" t="s">
        <v>4</v>
      </c>
      <c r="C6" s="238"/>
      <c r="D6" s="239"/>
      <c r="E6" s="276" t="s">
        <v>116</v>
      </c>
      <c r="F6" s="277"/>
      <c r="G6" s="277"/>
      <c r="H6" s="277"/>
      <c r="I6" s="278"/>
      <c r="J6" s="288" t="str">
        <f ca="1">IF(AND('Mapa final'!$H$10="Muy Alta",'Mapa final'!$L$10="Leve"),CONCATENATE("R",'Mapa final'!$A$10),"")</f>
        <v/>
      </c>
      <c r="K6" s="289"/>
      <c r="L6" s="289" t="str">
        <f ca="1">IF(AND('Mapa final'!$H$16="Muy Alta",'Mapa final'!$L$16="Leve"),CONCATENATE("R",'Mapa final'!$A$16),"")</f>
        <v/>
      </c>
      <c r="M6" s="289"/>
      <c r="N6" s="289" t="str">
        <f ca="1">IF(AND('Mapa final'!$H$22="Muy Alta",'Mapa final'!$L$22="Leve"),CONCATENATE("R",'Mapa final'!$A$22),"")</f>
        <v/>
      </c>
      <c r="O6" s="291"/>
      <c r="P6" s="288" t="str">
        <f ca="1">IF(AND('Mapa final'!$H$10="Muy Alta",'Mapa final'!$L$10="Menor"),CONCATENATE("R",'Mapa final'!$A$10),"")</f>
        <v/>
      </c>
      <c r="Q6" s="289"/>
      <c r="R6" s="289" t="str">
        <f ca="1">IF(AND('Mapa final'!$H$16="Muy Alta",'Mapa final'!$L$16="Menor"),CONCATENATE("R",'Mapa final'!$A$16),"")</f>
        <v/>
      </c>
      <c r="S6" s="289"/>
      <c r="T6" s="289" t="str">
        <f ca="1">IF(AND('Mapa final'!$H$22="Muy Alta",'Mapa final'!$L$22="Menor"),CONCATENATE("R",'Mapa final'!$A$22),"")</f>
        <v/>
      </c>
      <c r="U6" s="291"/>
      <c r="V6" s="288" t="str">
        <f ca="1">IF(AND('Mapa final'!$H$10="Muy Alta",'Mapa final'!$L$10="Moderado"),CONCATENATE("R",'Mapa final'!$A$10),"")</f>
        <v/>
      </c>
      <c r="W6" s="289"/>
      <c r="X6" s="289" t="str">
        <f ca="1">IF(AND('Mapa final'!$H$16="Muy Alta",'Mapa final'!$L$16="Moderado"),CONCATENATE("R",'Mapa final'!$A$16),"")</f>
        <v/>
      </c>
      <c r="Y6" s="289"/>
      <c r="Z6" s="289" t="str">
        <f ca="1">IF(AND('Mapa final'!$H$22="Muy Alta",'Mapa final'!$L$22="Moderado"),CONCATENATE("R",'Mapa final'!$A$22),"")</f>
        <v/>
      </c>
      <c r="AA6" s="291"/>
      <c r="AB6" s="288" t="str">
        <f ca="1">IF(AND('Mapa final'!$H$10="Muy Alta",'Mapa final'!$L$10="Mayor"),CONCATENATE("R",'Mapa final'!$A$10),"")</f>
        <v/>
      </c>
      <c r="AC6" s="289"/>
      <c r="AD6" s="289" t="str">
        <f ca="1">IF(AND('Mapa final'!$H$16="Muy Alta",'Mapa final'!$L$16="Mayor"),CONCATENATE("R",'Mapa final'!$A$16),"")</f>
        <v/>
      </c>
      <c r="AE6" s="289"/>
      <c r="AF6" s="289" t="str">
        <f ca="1">IF(AND('Mapa final'!$H$22="Muy Alta",'Mapa final'!$L$22="Mayor"),CONCATENATE("R",'Mapa final'!$A$22),"")</f>
        <v/>
      </c>
      <c r="AG6" s="291"/>
      <c r="AH6" s="304" t="str">
        <f ca="1">IF(AND('Mapa final'!$H$10="Muy Alta",'Mapa final'!$L$10="Catastrófico"),CONCATENATE("R",'Mapa final'!$A$10),"")</f>
        <v/>
      </c>
      <c r="AI6" s="305"/>
      <c r="AJ6" s="305" t="str">
        <f ca="1">IF(AND('Mapa final'!$H$16="Muy Alta",'Mapa final'!$L$16="Catastrófico"),CONCATENATE("R",'Mapa final'!$A$16),"")</f>
        <v/>
      </c>
      <c r="AK6" s="305"/>
      <c r="AL6" s="305" t="str">
        <f ca="1">IF(AND('Mapa final'!$H$22="Muy Alta",'Mapa final'!$L$22="Catastrófico"),CONCATENATE("R",'Mapa final'!$A$22),"")</f>
        <v/>
      </c>
      <c r="AM6" s="306"/>
      <c r="AO6" s="240" t="s">
        <v>79</v>
      </c>
      <c r="AP6" s="241"/>
      <c r="AQ6" s="241"/>
      <c r="AR6" s="241"/>
      <c r="AS6" s="241"/>
      <c r="AT6" s="242"/>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38"/>
      <c r="C7" s="238"/>
      <c r="D7" s="239"/>
      <c r="E7" s="279"/>
      <c r="F7" s="280"/>
      <c r="G7" s="280"/>
      <c r="H7" s="280"/>
      <c r="I7" s="281"/>
      <c r="J7" s="290"/>
      <c r="K7" s="287"/>
      <c r="L7" s="287"/>
      <c r="M7" s="287"/>
      <c r="N7" s="287"/>
      <c r="O7" s="286"/>
      <c r="P7" s="290"/>
      <c r="Q7" s="287"/>
      <c r="R7" s="287"/>
      <c r="S7" s="287"/>
      <c r="T7" s="287"/>
      <c r="U7" s="286"/>
      <c r="V7" s="290"/>
      <c r="W7" s="287"/>
      <c r="X7" s="287"/>
      <c r="Y7" s="287"/>
      <c r="Z7" s="287"/>
      <c r="AA7" s="286"/>
      <c r="AB7" s="290"/>
      <c r="AC7" s="287"/>
      <c r="AD7" s="287"/>
      <c r="AE7" s="287"/>
      <c r="AF7" s="287"/>
      <c r="AG7" s="286"/>
      <c r="AH7" s="298"/>
      <c r="AI7" s="299"/>
      <c r="AJ7" s="299"/>
      <c r="AK7" s="299"/>
      <c r="AL7" s="299"/>
      <c r="AM7" s="300"/>
      <c r="AN7" s="84"/>
      <c r="AO7" s="243"/>
      <c r="AP7" s="244"/>
      <c r="AQ7" s="244"/>
      <c r="AR7" s="244"/>
      <c r="AS7" s="244"/>
      <c r="AT7" s="245"/>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38"/>
      <c r="C8" s="238"/>
      <c r="D8" s="239"/>
      <c r="E8" s="279"/>
      <c r="F8" s="280"/>
      <c r="G8" s="280"/>
      <c r="H8" s="280"/>
      <c r="I8" s="281"/>
      <c r="J8" s="290" t="str">
        <f ca="1">IF(AND('Mapa final'!$H$28="Muy Alta",'Mapa final'!$L$28="Leve"),CONCATENATE("R",'Mapa final'!$A$28),"")</f>
        <v/>
      </c>
      <c r="K8" s="287"/>
      <c r="L8" s="285" t="str">
        <f ca="1">IF(AND('Mapa final'!$H$34="Muy Alta",'Mapa final'!$L$34="Leve"),CONCATENATE("R",'Mapa final'!$A$34),"")</f>
        <v/>
      </c>
      <c r="M8" s="285"/>
      <c r="N8" s="285" t="str">
        <f ca="1">IF(AND('Mapa final'!$H$40="Muy Alta",'Mapa final'!$L$40="Leve"),CONCATENATE("R",'Mapa final'!$A$40),"")</f>
        <v/>
      </c>
      <c r="O8" s="286"/>
      <c r="P8" s="290" t="str">
        <f ca="1">IF(AND('Mapa final'!$H$28="Muy Alta",'Mapa final'!$L$28="Menor"),CONCATENATE("R",'Mapa final'!$A$28),"")</f>
        <v/>
      </c>
      <c r="Q8" s="287"/>
      <c r="R8" s="285" t="str">
        <f ca="1">IF(AND('Mapa final'!$H$34="Muy Alta",'Mapa final'!$L$34="Menor"),CONCATENATE("R",'Mapa final'!$A$34),"")</f>
        <v/>
      </c>
      <c r="S8" s="285"/>
      <c r="T8" s="285" t="str">
        <f ca="1">IF(AND('Mapa final'!$H$40="Muy Alta",'Mapa final'!$L$40="Menor"),CONCATENATE("R",'Mapa final'!$A$40),"")</f>
        <v/>
      </c>
      <c r="U8" s="286"/>
      <c r="V8" s="290" t="str">
        <f ca="1">IF(AND('Mapa final'!$H$28="Muy Alta",'Mapa final'!$L$28="Moderado"),CONCATENATE("R",'Mapa final'!$A$28),"")</f>
        <v/>
      </c>
      <c r="W8" s="287"/>
      <c r="X8" s="285" t="str">
        <f ca="1">IF(AND('Mapa final'!$H$34="Muy Alta",'Mapa final'!$L$34="Moderado"),CONCATENATE("R",'Mapa final'!$A$34),"")</f>
        <v/>
      </c>
      <c r="Y8" s="285"/>
      <c r="Z8" s="285" t="str">
        <f ca="1">IF(AND('Mapa final'!$H$40="Muy Alta",'Mapa final'!$L$40="Moderado"),CONCATENATE("R",'Mapa final'!$A$40),"")</f>
        <v/>
      </c>
      <c r="AA8" s="286"/>
      <c r="AB8" s="290" t="str">
        <f ca="1">IF(AND('Mapa final'!$H$28="Muy Alta",'Mapa final'!$L$28="Mayor"),CONCATENATE("R",'Mapa final'!$A$28),"")</f>
        <v/>
      </c>
      <c r="AC8" s="287"/>
      <c r="AD8" s="285" t="str">
        <f ca="1">IF(AND('Mapa final'!$H$34="Muy Alta",'Mapa final'!$L$34="Mayor"),CONCATENATE("R",'Mapa final'!$A$34),"")</f>
        <v/>
      </c>
      <c r="AE8" s="285"/>
      <c r="AF8" s="285" t="str">
        <f ca="1">IF(AND('Mapa final'!$H$40="Muy Alta",'Mapa final'!$L$40="Mayor"),CONCATENATE("R",'Mapa final'!$A$40),"")</f>
        <v/>
      </c>
      <c r="AG8" s="286"/>
      <c r="AH8" s="298" t="str">
        <f ca="1">IF(AND('Mapa final'!$H$28="Muy Alta",'Mapa final'!$L$28="Catastrófico"),CONCATENATE("R",'Mapa final'!$A$28),"")</f>
        <v/>
      </c>
      <c r="AI8" s="299"/>
      <c r="AJ8" s="299" t="str">
        <f ca="1">IF(AND('Mapa final'!$H$34="Muy Alta",'Mapa final'!$L$34="Catastrófico"),CONCATENATE("R",'Mapa final'!$A$34),"")</f>
        <v/>
      </c>
      <c r="AK8" s="299"/>
      <c r="AL8" s="299" t="str">
        <f ca="1">IF(AND('Mapa final'!$H$40="Muy Alta",'Mapa final'!$L$40="Catastrófico"),CONCATENATE("R",'Mapa final'!$A$40),"")</f>
        <v/>
      </c>
      <c r="AM8" s="300"/>
      <c r="AN8" s="84"/>
      <c r="AO8" s="243"/>
      <c r="AP8" s="244"/>
      <c r="AQ8" s="244"/>
      <c r="AR8" s="244"/>
      <c r="AS8" s="244"/>
      <c r="AT8" s="245"/>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38"/>
      <c r="C9" s="238"/>
      <c r="D9" s="239"/>
      <c r="E9" s="279"/>
      <c r="F9" s="280"/>
      <c r="G9" s="280"/>
      <c r="H9" s="280"/>
      <c r="I9" s="281"/>
      <c r="J9" s="290"/>
      <c r="K9" s="287"/>
      <c r="L9" s="285"/>
      <c r="M9" s="285"/>
      <c r="N9" s="285"/>
      <c r="O9" s="286"/>
      <c r="P9" s="290"/>
      <c r="Q9" s="287"/>
      <c r="R9" s="285"/>
      <c r="S9" s="285"/>
      <c r="T9" s="285"/>
      <c r="U9" s="286"/>
      <c r="V9" s="290"/>
      <c r="W9" s="287"/>
      <c r="X9" s="285"/>
      <c r="Y9" s="285"/>
      <c r="Z9" s="285"/>
      <c r="AA9" s="286"/>
      <c r="AB9" s="290"/>
      <c r="AC9" s="287"/>
      <c r="AD9" s="285"/>
      <c r="AE9" s="285"/>
      <c r="AF9" s="285"/>
      <c r="AG9" s="286"/>
      <c r="AH9" s="298"/>
      <c r="AI9" s="299"/>
      <c r="AJ9" s="299"/>
      <c r="AK9" s="299"/>
      <c r="AL9" s="299"/>
      <c r="AM9" s="300"/>
      <c r="AN9" s="84"/>
      <c r="AO9" s="243"/>
      <c r="AP9" s="244"/>
      <c r="AQ9" s="244"/>
      <c r="AR9" s="244"/>
      <c r="AS9" s="244"/>
      <c r="AT9" s="245"/>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38"/>
      <c r="C10" s="238"/>
      <c r="D10" s="239"/>
      <c r="E10" s="279"/>
      <c r="F10" s="280"/>
      <c r="G10" s="280"/>
      <c r="H10" s="280"/>
      <c r="I10" s="281"/>
      <c r="J10" s="290" t="str">
        <f ca="1">IF(AND('Mapa final'!$H$46="Muy Alta",'Mapa final'!$L$46="Leve"),CONCATENATE("R",'Mapa final'!$A$46),"")</f>
        <v/>
      </c>
      <c r="K10" s="287"/>
      <c r="L10" s="285" t="str">
        <f ca="1">IF(AND('Mapa final'!$H$52="Muy Alta",'Mapa final'!$L$52="Leve"),CONCATENATE("R",'Mapa final'!$A$52),"")</f>
        <v/>
      </c>
      <c r="M10" s="285"/>
      <c r="N10" s="285" t="str">
        <f ca="1">IF(AND('Mapa final'!$H$58="Muy Alta",'Mapa final'!$L$58="Leve"),CONCATENATE("R",'Mapa final'!$A$58),"")</f>
        <v/>
      </c>
      <c r="O10" s="286"/>
      <c r="P10" s="290" t="str">
        <f ca="1">IF(AND('Mapa final'!$H$46="Muy Alta",'Mapa final'!$L$46="Menor"),CONCATENATE("R",'Mapa final'!$A$46),"")</f>
        <v/>
      </c>
      <c r="Q10" s="287"/>
      <c r="R10" s="285" t="str">
        <f ca="1">IF(AND('Mapa final'!$H$52="Muy Alta",'Mapa final'!$L$52="Menor"),CONCATENATE("R",'Mapa final'!$A$52),"")</f>
        <v/>
      </c>
      <c r="S10" s="285"/>
      <c r="T10" s="285" t="str">
        <f ca="1">IF(AND('Mapa final'!$H$58="Muy Alta",'Mapa final'!$L$58="Menor"),CONCATENATE("R",'Mapa final'!$A$58),"")</f>
        <v/>
      </c>
      <c r="U10" s="286"/>
      <c r="V10" s="290" t="str">
        <f ca="1">IF(AND('Mapa final'!$H$46="Muy Alta",'Mapa final'!$L$46="Moderado"),CONCATENATE("R",'Mapa final'!$A$46),"")</f>
        <v/>
      </c>
      <c r="W10" s="287"/>
      <c r="X10" s="285" t="str">
        <f ca="1">IF(AND('Mapa final'!$H$52="Muy Alta",'Mapa final'!$L$52="Moderado"),CONCATENATE("R",'Mapa final'!$A$52),"")</f>
        <v/>
      </c>
      <c r="Y10" s="285"/>
      <c r="Z10" s="285" t="str">
        <f ca="1">IF(AND('Mapa final'!$H$58="Muy Alta",'Mapa final'!$L$58="Moderado"),CONCATENATE("R",'Mapa final'!$A$58),"")</f>
        <v/>
      </c>
      <c r="AA10" s="286"/>
      <c r="AB10" s="290" t="str">
        <f ca="1">IF(AND('Mapa final'!$H$46="Muy Alta",'Mapa final'!$L$46="Mayor"),CONCATENATE("R",'Mapa final'!$A$46),"")</f>
        <v/>
      </c>
      <c r="AC10" s="287"/>
      <c r="AD10" s="285" t="str">
        <f ca="1">IF(AND('Mapa final'!$H$52="Muy Alta",'Mapa final'!$L$52="Mayor"),CONCATENATE("R",'Mapa final'!$A$52),"")</f>
        <v/>
      </c>
      <c r="AE10" s="285"/>
      <c r="AF10" s="285" t="str">
        <f ca="1">IF(AND('Mapa final'!$H$58="Muy Alta",'Mapa final'!$L$58="Mayor"),CONCATENATE("R",'Mapa final'!$A$58),"")</f>
        <v/>
      </c>
      <c r="AG10" s="286"/>
      <c r="AH10" s="298" t="str">
        <f ca="1">IF(AND('Mapa final'!$H$46="Muy Alta",'Mapa final'!$L$46="Catastrófico"),CONCATENATE("R",'Mapa final'!$A$46),"")</f>
        <v/>
      </c>
      <c r="AI10" s="299"/>
      <c r="AJ10" s="299" t="str">
        <f ca="1">IF(AND('Mapa final'!$H$52="Muy Alta",'Mapa final'!$L$52="Catastrófico"),CONCATENATE("R",'Mapa final'!$A$52),"")</f>
        <v/>
      </c>
      <c r="AK10" s="299"/>
      <c r="AL10" s="299" t="str">
        <f ca="1">IF(AND('Mapa final'!$H$58="Muy Alta",'Mapa final'!$L$58="Catastrófico"),CONCATENATE("R",'Mapa final'!$A$58),"")</f>
        <v/>
      </c>
      <c r="AM10" s="300"/>
      <c r="AN10" s="84"/>
      <c r="AO10" s="243"/>
      <c r="AP10" s="244"/>
      <c r="AQ10" s="244"/>
      <c r="AR10" s="244"/>
      <c r="AS10" s="244"/>
      <c r="AT10" s="245"/>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38"/>
      <c r="C11" s="238"/>
      <c r="D11" s="239"/>
      <c r="E11" s="279"/>
      <c r="F11" s="280"/>
      <c r="G11" s="280"/>
      <c r="H11" s="280"/>
      <c r="I11" s="281"/>
      <c r="J11" s="290"/>
      <c r="K11" s="287"/>
      <c r="L11" s="285"/>
      <c r="M11" s="285"/>
      <c r="N11" s="285"/>
      <c r="O11" s="286"/>
      <c r="P11" s="290"/>
      <c r="Q11" s="287"/>
      <c r="R11" s="285"/>
      <c r="S11" s="285"/>
      <c r="T11" s="285"/>
      <c r="U11" s="286"/>
      <c r="V11" s="290"/>
      <c r="W11" s="287"/>
      <c r="X11" s="285"/>
      <c r="Y11" s="285"/>
      <c r="Z11" s="285"/>
      <c r="AA11" s="286"/>
      <c r="AB11" s="290"/>
      <c r="AC11" s="287"/>
      <c r="AD11" s="285"/>
      <c r="AE11" s="285"/>
      <c r="AF11" s="285"/>
      <c r="AG11" s="286"/>
      <c r="AH11" s="298"/>
      <c r="AI11" s="299"/>
      <c r="AJ11" s="299"/>
      <c r="AK11" s="299"/>
      <c r="AL11" s="299"/>
      <c r="AM11" s="300"/>
      <c r="AN11" s="84"/>
      <c r="AO11" s="243"/>
      <c r="AP11" s="244"/>
      <c r="AQ11" s="244"/>
      <c r="AR11" s="244"/>
      <c r="AS11" s="244"/>
      <c r="AT11" s="245"/>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38"/>
      <c r="C12" s="238"/>
      <c r="D12" s="239"/>
      <c r="E12" s="279"/>
      <c r="F12" s="280"/>
      <c r="G12" s="280"/>
      <c r="H12" s="280"/>
      <c r="I12" s="281"/>
      <c r="J12" s="290" t="str">
        <f ca="1">IF(AND('Mapa final'!$H$64="Muy Alta",'Mapa final'!$L$64="Leve"),CONCATENATE("R",'Mapa final'!$A$64),"")</f>
        <v/>
      </c>
      <c r="K12" s="287"/>
      <c r="L12" s="285" t="str">
        <f>IF(AND('Mapa final'!$H$70="Muy Alta",'Mapa final'!$L$70="Leve"),CONCATENATE("R",'Mapa final'!$A$70),"")</f>
        <v/>
      </c>
      <c r="M12" s="285"/>
      <c r="N12" s="285" t="str">
        <f>IF(AND('Mapa final'!$H$76="Muy Alta",'Mapa final'!$L$76="Leve"),CONCATENATE("R",'Mapa final'!$A$76),"")</f>
        <v/>
      </c>
      <c r="O12" s="286"/>
      <c r="P12" s="290" t="str">
        <f ca="1">IF(AND('Mapa final'!$H$64="Muy Alta",'Mapa final'!$L$64="Menor"),CONCATENATE("R",'Mapa final'!$A$64),"")</f>
        <v/>
      </c>
      <c r="Q12" s="287"/>
      <c r="R12" s="285" t="str">
        <f>IF(AND('Mapa final'!$H$70="Muy Alta",'Mapa final'!$L$70="Menor"),CONCATENATE("R",'Mapa final'!$A$70),"")</f>
        <v/>
      </c>
      <c r="S12" s="285"/>
      <c r="T12" s="285" t="str">
        <f>IF(AND('Mapa final'!$H$76="Muy Alta",'Mapa final'!$L$76="Menor"),CONCATENATE("R",'Mapa final'!$A$76),"")</f>
        <v/>
      </c>
      <c r="U12" s="286"/>
      <c r="V12" s="290" t="str">
        <f ca="1">IF(AND('Mapa final'!$H$64="Muy Alta",'Mapa final'!$L$64="Moderado"),CONCATENATE("R",'Mapa final'!$A$64),"")</f>
        <v/>
      </c>
      <c r="W12" s="287"/>
      <c r="X12" s="285" t="str">
        <f>IF(AND('Mapa final'!$H$70="Muy Alta",'Mapa final'!$L$70="Moderado"),CONCATENATE("R",'Mapa final'!$A$70),"")</f>
        <v/>
      </c>
      <c r="Y12" s="285"/>
      <c r="Z12" s="285" t="str">
        <f>IF(AND('Mapa final'!$H$76="Muy Alta",'Mapa final'!$L$76="Moderado"),CONCATENATE("R",'Mapa final'!$A$76),"")</f>
        <v/>
      </c>
      <c r="AA12" s="286"/>
      <c r="AB12" s="290" t="str">
        <f ca="1">IF(AND('Mapa final'!$H$64="Muy Alta",'Mapa final'!$L$64="Mayor"),CONCATENATE("R",'Mapa final'!$A$64),"")</f>
        <v/>
      </c>
      <c r="AC12" s="287"/>
      <c r="AD12" s="285" t="str">
        <f>IF(AND('Mapa final'!$H$70="Muy Alta",'Mapa final'!$L$70="Mayor"),CONCATENATE("R",'Mapa final'!$A$70),"")</f>
        <v/>
      </c>
      <c r="AE12" s="285"/>
      <c r="AF12" s="285" t="str">
        <f>IF(AND('Mapa final'!$H$76="Muy Alta",'Mapa final'!$L$76="Mayor"),CONCATENATE("R",'Mapa final'!$A$76),"")</f>
        <v/>
      </c>
      <c r="AG12" s="286"/>
      <c r="AH12" s="298" t="str">
        <f ca="1">IF(AND('Mapa final'!$H$64="Muy Alta",'Mapa final'!$L$64="Catastrófico"),CONCATENATE("R",'Mapa final'!$A$64),"")</f>
        <v/>
      </c>
      <c r="AI12" s="299"/>
      <c r="AJ12" s="299" t="str">
        <f>IF(AND('Mapa final'!$H$70="Muy Alta",'Mapa final'!$L$70="Catastrófico"),CONCATENATE("R",'Mapa final'!$A$70),"")</f>
        <v/>
      </c>
      <c r="AK12" s="299"/>
      <c r="AL12" s="299" t="str">
        <f>IF(AND('Mapa final'!$H$76="Muy Alta",'Mapa final'!$L$76="Catastrófico"),CONCATENATE("R",'Mapa final'!$A$76),"")</f>
        <v/>
      </c>
      <c r="AM12" s="300"/>
      <c r="AN12" s="84"/>
      <c r="AO12" s="243"/>
      <c r="AP12" s="244"/>
      <c r="AQ12" s="244"/>
      <c r="AR12" s="244"/>
      <c r="AS12" s="244"/>
      <c r="AT12" s="245"/>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38"/>
      <c r="C13" s="238"/>
      <c r="D13" s="239"/>
      <c r="E13" s="282"/>
      <c r="F13" s="283"/>
      <c r="G13" s="283"/>
      <c r="H13" s="283"/>
      <c r="I13" s="284"/>
      <c r="J13" s="290"/>
      <c r="K13" s="287"/>
      <c r="L13" s="287"/>
      <c r="M13" s="287"/>
      <c r="N13" s="287"/>
      <c r="O13" s="286"/>
      <c r="P13" s="290"/>
      <c r="Q13" s="287"/>
      <c r="R13" s="287"/>
      <c r="S13" s="287"/>
      <c r="T13" s="287"/>
      <c r="U13" s="286"/>
      <c r="V13" s="290"/>
      <c r="W13" s="287"/>
      <c r="X13" s="287"/>
      <c r="Y13" s="287"/>
      <c r="Z13" s="287"/>
      <c r="AA13" s="286"/>
      <c r="AB13" s="290"/>
      <c r="AC13" s="287"/>
      <c r="AD13" s="287"/>
      <c r="AE13" s="287"/>
      <c r="AF13" s="287"/>
      <c r="AG13" s="286"/>
      <c r="AH13" s="301"/>
      <c r="AI13" s="302"/>
      <c r="AJ13" s="302"/>
      <c r="AK13" s="302"/>
      <c r="AL13" s="302"/>
      <c r="AM13" s="303"/>
      <c r="AN13" s="84"/>
      <c r="AO13" s="246"/>
      <c r="AP13" s="247"/>
      <c r="AQ13" s="247"/>
      <c r="AR13" s="247"/>
      <c r="AS13" s="247"/>
      <c r="AT13" s="2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38"/>
      <c r="C14" s="238"/>
      <c r="D14" s="239"/>
      <c r="E14" s="276" t="s">
        <v>115</v>
      </c>
      <c r="F14" s="277"/>
      <c r="G14" s="277"/>
      <c r="H14" s="277"/>
      <c r="I14" s="277"/>
      <c r="J14" s="313" t="str">
        <f ca="1">IF(AND('Mapa final'!$H$10="Alta",'Mapa final'!$L$10="Leve"),CONCATENATE("R",'Mapa final'!$A$10),"")</f>
        <v/>
      </c>
      <c r="K14" s="314"/>
      <c r="L14" s="314" t="str">
        <f ca="1">IF(AND('Mapa final'!$H$16="Alta",'Mapa final'!$L$16="Leve"),CONCATENATE("R",'Mapa final'!$A$16),"")</f>
        <v/>
      </c>
      <c r="M14" s="314"/>
      <c r="N14" s="314" t="str">
        <f ca="1">IF(AND('Mapa final'!$H$22="Alta",'Mapa final'!$L$22="Leve"),CONCATENATE("R",'Mapa final'!$A$22),"")</f>
        <v/>
      </c>
      <c r="O14" s="315"/>
      <c r="P14" s="313" t="str">
        <f ca="1">IF(AND('Mapa final'!$H$10="Alta",'Mapa final'!$L$10="Menor"),CONCATENATE("R",'Mapa final'!$A$10),"")</f>
        <v/>
      </c>
      <c r="Q14" s="314"/>
      <c r="R14" s="314" t="str">
        <f ca="1">IF(AND('Mapa final'!$H$16="Alta",'Mapa final'!$L$16="Menor"),CONCATENATE("R",'Mapa final'!$A$16),"")</f>
        <v/>
      </c>
      <c r="S14" s="314"/>
      <c r="T14" s="314" t="str">
        <f ca="1">IF(AND('Mapa final'!$H$22="Alta",'Mapa final'!$L$22="Menor"),CONCATENATE("R",'Mapa final'!$A$22),"")</f>
        <v/>
      </c>
      <c r="U14" s="315"/>
      <c r="V14" s="288" t="str">
        <f ca="1">IF(AND('Mapa final'!$H$10="Alta",'Mapa final'!$L$10="Moderado"),CONCATENATE("R",'Mapa final'!$A$10),"")</f>
        <v/>
      </c>
      <c r="W14" s="289"/>
      <c r="X14" s="289" t="str">
        <f ca="1">IF(AND('Mapa final'!$H$16="Alta",'Mapa final'!$L$16="Moderado"),CONCATENATE("R",'Mapa final'!$A$16),"")</f>
        <v/>
      </c>
      <c r="Y14" s="289"/>
      <c r="Z14" s="289" t="str">
        <f ca="1">IF(AND('Mapa final'!$H$22="Alta",'Mapa final'!$L$22="Moderado"),CONCATENATE("R",'Mapa final'!$A$22),"")</f>
        <v/>
      </c>
      <c r="AA14" s="291"/>
      <c r="AB14" s="288" t="str">
        <f ca="1">IF(AND('Mapa final'!$H$10="Alta",'Mapa final'!$L$10="Mayor"),CONCATENATE("R",'Mapa final'!$A$10),"")</f>
        <v/>
      </c>
      <c r="AC14" s="289"/>
      <c r="AD14" s="289" t="str">
        <f ca="1">IF(AND('Mapa final'!$H$16="Alta",'Mapa final'!$L$16="Mayor"),CONCATENATE("R",'Mapa final'!$A$16),"")</f>
        <v/>
      </c>
      <c r="AE14" s="289"/>
      <c r="AF14" s="289" t="str">
        <f ca="1">IF(AND('Mapa final'!$H$22="Alta",'Mapa final'!$L$22="Mayor"),CONCATENATE("R",'Mapa final'!$A$22),"")</f>
        <v/>
      </c>
      <c r="AG14" s="291"/>
      <c r="AH14" s="304" t="str">
        <f ca="1">IF(AND('Mapa final'!$H$10="Alta",'Mapa final'!$L$10="Catastrófico"),CONCATENATE("R",'Mapa final'!$A$10),"")</f>
        <v/>
      </c>
      <c r="AI14" s="305"/>
      <c r="AJ14" s="305" t="str">
        <f ca="1">IF(AND('Mapa final'!$H$16="Alta",'Mapa final'!$L$16="Catastrófico"),CONCATENATE("R",'Mapa final'!$A$16),"")</f>
        <v/>
      </c>
      <c r="AK14" s="305"/>
      <c r="AL14" s="305" t="str">
        <f ca="1">IF(AND('Mapa final'!$H$22="Alta",'Mapa final'!$L$22="Catastrófico"),CONCATENATE("R",'Mapa final'!$A$22),"")</f>
        <v/>
      </c>
      <c r="AM14" s="306"/>
      <c r="AN14" s="84"/>
      <c r="AO14" s="249" t="s">
        <v>80</v>
      </c>
      <c r="AP14" s="250"/>
      <c r="AQ14" s="250"/>
      <c r="AR14" s="250"/>
      <c r="AS14" s="250"/>
      <c r="AT14" s="251"/>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38"/>
      <c r="C15" s="238"/>
      <c r="D15" s="239"/>
      <c r="E15" s="279"/>
      <c r="F15" s="280"/>
      <c r="G15" s="280"/>
      <c r="H15" s="280"/>
      <c r="I15" s="293"/>
      <c r="J15" s="307"/>
      <c r="K15" s="308"/>
      <c r="L15" s="308"/>
      <c r="M15" s="308"/>
      <c r="N15" s="308"/>
      <c r="O15" s="309"/>
      <c r="P15" s="307"/>
      <c r="Q15" s="308"/>
      <c r="R15" s="308"/>
      <c r="S15" s="308"/>
      <c r="T15" s="308"/>
      <c r="U15" s="309"/>
      <c r="V15" s="290"/>
      <c r="W15" s="287"/>
      <c r="X15" s="287"/>
      <c r="Y15" s="287"/>
      <c r="Z15" s="287"/>
      <c r="AA15" s="286"/>
      <c r="AB15" s="290"/>
      <c r="AC15" s="287"/>
      <c r="AD15" s="287"/>
      <c r="AE15" s="287"/>
      <c r="AF15" s="287"/>
      <c r="AG15" s="286"/>
      <c r="AH15" s="298"/>
      <c r="AI15" s="299"/>
      <c r="AJ15" s="299"/>
      <c r="AK15" s="299"/>
      <c r="AL15" s="299"/>
      <c r="AM15" s="300"/>
      <c r="AN15" s="84"/>
      <c r="AO15" s="252"/>
      <c r="AP15" s="253"/>
      <c r="AQ15" s="253"/>
      <c r="AR15" s="253"/>
      <c r="AS15" s="253"/>
      <c r="AT15" s="254"/>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38"/>
      <c r="C16" s="238"/>
      <c r="D16" s="239"/>
      <c r="E16" s="279"/>
      <c r="F16" s="280"/>
      <c r="G16" s="280"/>
      <c r="H16" s="280"/>
      <c r="I16" s="293"/>
      <c r="J16" s="307" t="str">
        <f ca="1">IF(AND('Mapa final'!$H$28="Alta",'Mapa final'!$L$28="Leve"),CONCATENATE("R",'Mapa final'!$A$28),"")</f>
        <v/>
      </c>
      <c r="K16" s="308"/>
      <c r="L16" s="308" t="str">
        <f ca="1">IF(AND('Mapa final'!$H$34="Alta",'Mapa final'!$L$34="Leve"),CONCATENATE("R",'Mapa final'!$A$34),"")</f>
        <v/>
      </c>
      <c r="M16" s="308"/>
      <c r="N16" s="308" t="str">
        <f ca="1">IF(AND('Mapa final'!$H$40="Alta",'Mapa final'!$L$40="Leve"),CONCATENATE("R",'Mapa final'!$A$40),"")</f>
        <v/>
      </c>
      <c r="O16" s="309"/>
      <c r="P16" s="307" t="str">
        <f ca="1">IF(AND('Mapa final'!$H$28="Alta",'Mapa final'!$L$28="Menor"),CONCATENATE("R",'Mapa final'!$A$28),"")</f>
        <v/>
      </c>
      <c r="Q16" s="308"/>
      <c r="R16" s="308" t="str">
        <f ca="1">IF(AND('Mapa final'!$H$34="Alta",'Mapa final'!$L$34="Menor"),CONCATENATE("R",'Mapa final'!$A$34),"")</f>
        <v/>
      </c>
      <c r="S16" s="308"/>
      <c r="T16" s="308" t="str">
        <f ca="1">IF(AND('Mapa final'!$H$40="Alta",'Mapa final'!$L$40="Menor"),CONCATENATE("R",'Mapa final'!$A$40),"")</f>
        <v/>
      </c>
      <c r="U16" s="309"/>
      <c r="V16" s="290" t="str">
        <f ca="1">IF(AND('Mapa final'!$H$28="Alta",'Mapa final'!$L$28="Moderado"),CONCATENATE("R",'Mapa final'!$A$28),"")</f>
        <v/>
      </c>
      <c r="W16" s="287"/>
      <c r="X16" s="285" t="str">
        <f ca="1">IF(AND('Mapa final'!$H$34="Alta",'Mapa final'!$L$34="Moderado"),CONCATENATE("R",'Mapa final'!$A$34),"")</f>
        <v/>
      </c>
      <c r="Y16" s="285"/>
      <c r="Z16" s="285" t="str">
        <f ca="1">IF(AND('Mapa final'!$H$40="Alta",'Mapa final'!$L$40="Moderado"),CONCATENATE("R",'Mapa final'!$A$40),"")</f>
        <v/>
      </c>
      <c r="AA16" s="286"/>
      <c r="AB16" s="290" t="str">
        <f ca="1">IF(AND('Mapa final'!$H$28="Alta",'Mapa final'!$L$28="Mayor"),CONCATENATE("R",'Mapa final'!$A$28),"")</f>
        <v/>
      </c>
      <c r="AC16" s="287"/>
      <c r="AD16" s="285" t="str">
        <f ca="1">IF(AND('Mapa final'!$H$34="Alta",'Mapa final'!$L$34="Mayor"),CONCATENATE("R",'Mapa final'!$A$34),"")</f>
        <v/>
      </c>
      <c r="AE16" s="285"/>
      <c r="AF16" s="285" t="str">
        <f ca="1">IF(AND('Mapa final'!$H$40="Alta",'Mapa final'!$L$40="Mayor"),CONCATENATE("R",'Mapa final'!$A$40),"")</f>
        <v/>
      </c>
      <c r="AG16" s="286"/>
      <c r="AH16" s="298" t="str">
        <f ca="1">IF(AND('Mapa final'!$H$28="Alta",'Mapa final'!$L$28="Catastrófico"),CONCATENATE("R",'Mapa final'!$A$28),"")</f>
        <v/>
      </c>
      <c r="AI16" s="299"/>
      <c r="AJ16" s="299" t="str">
        <f ca="1">IF(AND('Mapa final'!$H$34="Alta",'Mapa final'!$L$34="Catastrófico"),CONCATENATE("R",'Mapa final'!$A$34),"")</f>
        <v/>
      </c>
      <c r="AK16" s="299"/>
      <c r="AL16" s="299" t="str">
        <f ca="1">IF(AND('Mapa final'!$H$40="Alta",'Mapa final'!$L$40="Catastrófico"),CONCATENATE("R",'Mapa final'!$A$40),"")</f>
        <v/>
      </c>
      <c r="AM16" s="300"/>
      <c r="AN16" s="84"/>
      <c r="AO16" s="252"/>
      <c r="AP16" s="253"/>
      <c r="AQ16" s="253"/>
      <c r="AR16" s="253"/>
      <c r="AS16" s="253"/>
      <c r="AT16" s="254"/>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38"/>
      <c r="C17" s="238"/>
      <c r="D17" s="239"/>
      <c r="E17" s="279"/>
      <c r="F17" s="280"/>
      <c r="G17" s="280"/>
      <c r="H17" s="280"/>
      <c r="I17" s="293"/>
      <c r="J17" s="307"/>
      <c r="K17" s="308"/>
      <c r="L17" s="308"/>
      <c r="M17" s="308"/>
      <c r="N17" s="308"/>
      <c r="O17" s="309"/>
      <c r="P17" s="307"/>
      <c r="Q17" s="308"/>
      <c r="R17" s="308"/>
      <c r="S17" s="308"/>
      <c r="T17" s="308"/>
      <c r="U17" s="309"/>
      <c r="V17" s="290"/>
      <c r="W17" s="287"/>
      <c r="X17" s="285"/>
      <c r="Y17" s="285"/>
      <c r="Z17" s="285"/>
      <c r="AA17" s="286"/>
      <c r="AB17" s="290"/>
      <c r="AC17" s="287"/>
      <c r="AD17" s="285"/>
      <c r="AE17" s="285"/>
      <c r="AF17" s="285"/>
      <c r="AG17" s="286"/>
      <c r="AH17" s="298"/>
      <c r="AI17" s="299"/>
      <c r="AJ17" s="299"/>
      <c r="AK17" s="299"/>
      <c r="AL17" s="299"/>
      <c r="AM17" s="300"/>
      <c r="AN17" s="84"/>
      <c r="AO17" s="252"/>
      <c r="AP17" s="253"/>
      <c r="AQ17" s="253"/>
      <c r="AR17" s="253"/>
      <c r="AS17" s="253"/>
      <c r="AT17" s="254"/>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38"/>
      <c r="C18" s="238"/>
      <c r="D18" s="239"/>
      <c r="E18" s="279"/>
      <c r="F18" s="280"/>
      <c r="G18" s="280"/>
      <c r="H18" s="280"/>
      <c r="I18" s="293"/>
      <c r="J18" s="307" t="str">
        <f ca="1">IF(AND('Mapa final'!$H$46="Alta",'Mapa final'!$L$46="Leve"),CONCATENATE("R",'Mapa final'!$A$46),"")</f>
        <v/>
      </c>
      <c r="K18" s="308"/>
      <c r="L18" s="308" t="str">
        <f ca="1">IF(AND('Mapa final'!$H$52="Alta",'Mapa final'!$L$52="Leve"),CONCATENATE("R",'Mapa final'!$A$52),"")</f>
        <v/>
      </c>
      <c r="M18" s="308"/>
      <c r="N18" s="308" t="str">
        <f ca="1">IF(AND('Mapa final'!$H$58="Alta",'Mapa final'!$L$58="Leve"),CONCATENATE("R",'Mapa final'!$A$58),"")</f>
        <v/>
      </c>
      <c r="O18" s="309"/>
      <c r="P18" s="307" t="str">
        <f ca="1">IF(AND('Mapa final'!$H$46="Alta",'Mapa final'!$L$46="Menor"),CONCATENATE("R",'Mapa final'!$A$46),"")</f>
        <v/>
      </c>
      <c r="Q18" s="308"/>
      <c r="R18" s="308" t="str">
        <f ca="1">IF(AND('Mapa final'!$H$52="Alta",'Mapa final'!$L$52="Menor"),CONCATENATE("R",'Mapa final'!$A$52),"")</f>
        <v/>
      </c>
      <c r="S18" s="308"/>
      <c r="T18" s="308" t="str">
        <f ca="1">IF(AND('Mapa final'!$H$58="Alta",'Mapa final'!$L$58="Menor"),CONCATENATE("R",'Mapa final'!$A$58),"")</f>
        <v/>
      </c>
      <c r="U18" s="309"/>
      <c r="V18" s="290" t="str">
        <f ca="1">IF(AND('Mapa final'!$H$46="Alta",'Mapa final'!$L$46="Moderado"),CONCATENATE("R",'Mapa final'!$A$46),"")</f>
        <v/>
      </c>
      <c r="W18" s="287"/>
      <c r="X18" s="285" t="str">
        <f ca="1">IF(AND('Mapa final'!$H$52="Alta",'Mapa final'!$L$52="Moderado"),CONCATENATE("R",'Mapa final'!$A$52),"")</f>
        <v/>
      </c>
      <c r="Y18" s="285"/>
      <c r="Z18" s="285" t="str">
        <f ca="1">IF(AND('Mapa final'!$H$58="Alta",'Mapa final'!$L$58="Moderado"),CONCATENATE("R",'Mapa final'!$A$58),"")</f>
        <v/>
      </c>
      <c r="AA18" s="286"/>
      <c r="AB18" s="290" t="str">
        <f ca="1">IF(AND('Mapa final'!$H$46="Alta",'Mapa final'!$L$46="Mayor"),CONCATENATE("R",'Mapa final'!$A$46),"")</f>
        <v/>
      </c>
      <c r="AC18" s="287"/>
      <c r="AD18" s="285" t="str">
        <f ca="1">IF(AND('Mapa final'!$H$52="Alta",'Mapa final'!$L$52="Mayor"),CONCATENATE("R",'Mapa final'!$A$52),"")</f>
        <v/>
      </c>
      <c r="AE18" s="285"/>
      <c r="AF18" s="285" t="str">
        <f ca="1">IF(AND('Mapa final'!$H$58="Alta",'Mapa final'!$L$58="Mayor"),CONCATENATE("R",'Mapa final'!$A$58),"")</f>
        <v/>
      </c>
      <c r="AG18" s="286"/>
      <c r="AH18" s="298" t="str">
        <f ca="1">IF(AND('Mapa final'!$H$46="Alta",'Mapa final'!$L$46="Catastrófico"),CONCATENATE("R",'Mapa final'!$A$46),"")</f>
        <v/>
      </c>
      <c r="AI18" s="299"/>
      <c r="AJ18" s="299" t="str">
        <f ca="1">IF(AND('Mapa final'!$H$52="Alta",'Mapa final'!$L$52="Catastrófico"),CONCATENATE("R",'Mapa final'!$A$52),"")</f>
        <v/>
      </c>
      <c r="AK18" s="299"/>
      <c r="AL18" s="299" t="str">
        <f ca="1">IF(AND('Mapa final'!$H$58="Alta",'Mapa final'!$L$58="Catastrófico"),CONCATENATE("R",'Mapa final'!$A$58),"")</f>
        <v/>
      </c>
      <c r="AM18" s="300"/>
      <c r="AN18" s="84"/>
      <c r="AO18" s="252"/>
      <c r="AP18" s="253"/>
      <c r="AQ18" s="253"/>
      <c r="AR18" s="253"/>
      <c r="AS18" s="253"/>
      <c r="AT18" s="254"/>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38"/>
      <c r="C19" s="238"/>
      <c r="D19" s="239"/>
      <c r="E19" s="279"/>
      <c r="F19" s="280"/>
      <c r="G19" s="280"/>
      <c r="H19" s="280"/>
      <c r="I19" s="293"/>
      <c r="J19" s="307"/>
      <c r="K19" s="308"/>
      <c r="L19" s="308"/>
      <c r="M19" s="308"/>
      <c r="N19" s="308"/>
      <c r="O19" s="309"/>
      <c r="P19" s="307"/>
      <c r="Q19" s="308"/>
      <c r="R19" s="308"/>
      <c r="S19" s="308"/>
      <c r="T19" s="308"/>
      <c r="U19" s="309"/>
      <c r="V19" s="290"/>
      <c r="W19" s="287"/>
      <c r="X19" s="285"/>
      <c r="Y19" s="285"/>
      <c r="Z19" s="285"/>
      <c r="AA19" s="286"/>
      <c r="AB19" s="290"/>
      <c r="AC19" s="287"/>
      <c r="AD19" s="285"/>
      <c r="AE19" s="285"/>
      <c r="AF19" s="285"/>
      <c r="AG19" s="286"/>
      <c r="AH19" s="298"/>
      <c r="AI19" s="299"/>
      <c r="AJ19" s="299"/>
      <c r="AK19" s="299"/>
      <c r="AL19" s="299"/>
      <c r="AM19" s="300"/>
      <c r="AN19" s="84"/>
      <c r="AO19" s="252"/>
      <c r="AP19" s="253"/>
      <c r="AQ19" s="253"/>
      <c r="AR19" s="253"/>
      <c r="AS19" s="253"/>
      <c r="AT19" s="254"/>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38"/>
      <c r="C20" s="238"/>
      <c r="D20" s="239"/>
      <c r="E20" s="279"/>
      <c r="F20" s="280"/>
      <c r="G20" s="280"/>
      <c r="H20" s="280"/>
      <c r="I20" s="293"/>
      <c r="J20" s="307" t="str">
        <f ca="1">IF(AND('Mapa final'!$H$64="Alta",'Mapa final'!$L$64="Leve"),CONCATENATE("R",'Mapa final'!$A$64),"")</f>
        <v/>
      </c>
      <c r="K20" s="308"/>
      <c r="L20" s="308" t="str">
        <f>IF(AND('Mapa final'!$H$70="Alta",'Mapa final'!$L$70="Leve"),CONCATENATE("R",'Mapa final'!$A$70),"")</f>
        <v/>
      </c>
      <c r="M20" s="308"/>
      <c r="N20" s="308" t="str">
        <f>IF(AND('Mapa final'!$H$76="Alta",'Mapa final'!$L$76="Leve"),CONCATENATE("R",'Mapa final'!$A$76),"")</f>
        <v/>
      </c>
      <c r="O20" s="309"/>
      <c r="P20" s="307" t="str">
        <f ca="1">IF(AND('Mapa final'!$H$64="Alta",'Mapa final'!$L$64="Menor"),CONCATENATE("R",'Mapa final'!$A$64),"")</f>
        <v/>
      </c>
      <c r="Q20" s="308"/>
      <c r="R20" s="308" t="str">
        <f>IF(AND('Mapa final'!$H$70="Alta",'Mapa final'!$L$70="Menor"),CONCATENATE("R",'Mapa final'!$A$70),"")</f>
        <v/>
      </c>
      <c r="S20" s="308"/>
      <c r="T20" s="308" t="str">
        <f>IF(AND('Mapa final'!$H$76="Alta",'Mapa final'!$L$76="Menor"),CONCATENATE("R",'Mapa final'!$A$76),"")</f>
        <v/>
      </c>
      <c r="U20" s="309"/>
      <c r="V20" s="290" t="str">
        <f ca="1">IF(AND('Mapa final'!$H$64="Alta",'Mapa final'!$L$64="Moderado"),CONCATENATE("R",'Mapa final'!$A$64),"")</f>
        <v/>
      </c>
      <c r="W20" s="287"/>
      <c r="X20" s="285" t="str">
        <f>IF(AND('Mapa final'!$H$70="Alta",'Mapa final'!$L$70="Moderado"),CONCATENATE("R",'Mapa final'!$A$70),"")</f>
        <v/>
      </c>
      <c r="Y20" s="285"/>
      <c r="Z20" s="285" t="str">
        <f>IF(AND('Mapa final'!$H$76="Alta",'Mapa final'!$L$76="Moderado"),CONCATENATE("R",'Mapa final'!$A$76),"")</f>
        <v/>
      </c>
      <c r="AA20" s="286"/>
      <c r="AB20" s="290" t="str">
        <f ca="1">IF(AND('Mapa final'!$H$64="Alta",'Mapa final'!$L$64="Mayor"),CONCATENATE("R",'Mapa final'!$A$64),"")</f>
        <v/>
      </c>
      <c r="AC20" s="287"/>
      <c r="AD20" s="285" t="str">
        <f>IF(AND('Mapa final'!$H$70="Alta",'Mapa final'!$L$70="Mayor"),CONCATENATE("R",'Mapa final'!$A$70),"")</f>
        <v/>
      </c>
      <c r="AE20" s="285"/>
      <c r="AF20" s="285" t="str">
        <f>IF(AND('Mapa final'!$H$76="Alta",'Mapa final'!$L$76="Mayor"),CONCATENATE("R",'Mapa final'!$A$76),"")</f>
        <v/>
      </c>
      <c r="AG20" s="286"/>
      <c r="AH20" s="298" t="str">
        <f ca="1">IF(AND('Mapa final'!$H$64="Alta",'Mapa final'!$L$64="Catastrófico"),CONCATENATE("R",'Mapa final'!$A$64),"")</f>
        <v/>
      </c>
      <c r="AI20" s="299"/>
      <c r="AJ20" s="299" t="str">
        <f>IF(AND('Mapa final'!$H$70="Alta",'Mapa final'!$L$70="Catastrófico"),CONCATENATE("R",'Mapa final'!$A$70),"")</f>
        <v/>
      </c>
      <c r="AK20" s="299"/>
      <c r="AL20" s="299" t="str">
        <f>IF(AND('Mapa final'!$H$76="Alta",'Mapa final'!$L$76="Catastrófico"),CONCATENATE("R",'Mapa final'!$A$76),"")</f>
        <v/>
      </c>
      <c r="AM20" s="300"/>
      <c r="AN20" s="84"/>
      <c r="AO20" s="252"/>
      <c r="AP20" s="253"/>
      <c r="AQ20" s="253"/>
      <c r="AR20" s="253"/>
      <c r="AS20" s="253"/>
      <c r="AT20" s="25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38"/>
      <c r="C21" s="238"/>
      <c r="D21" s="239"/>
      <c r="E21" s="282"/>
      <c r="F21" s="283"/>
      <c r="G21" s="283"/>
      <c r="H21" s="283"/>
      <c r="I21" s="283"/>
      <c r="J21" s="310"/>
      <c r="K21" s="311"/>
      <c r="L21" s="311"/>
      <c r="M21" s="311"/>
      <c r="N21" s="311"/>
      <c r="O21" s="312"/>
      <c r="P21" s="310"/>
      <c r="Q21" s="311"/>
      <c r="R21" s="311"/>
      <c r="S21" s="311"/>
      <c r="T21" s="311"/>
      <c r="U21" s="312"/>
      <c r="V21" s="295"/>
      <c r="W21" s="296"/>
      <c r="X21" s="296"/>
      <c r="Y21" s="296"/>
      <c r="Z21" s="296"/>
      <c r="AA21" s="297"/>
      <c r="AB21" s="295"/>
      <c r="AC21" s="296"/>
      <c r="AD21" s="296"/>
      <c r="AE21" s="296"/>
      <c r="AF21" s="296"/>
      <c r="AG21" s="297"/>
      <c r="AH21" s="301"/>
      <c r="AI21" s="302"/>
      <c r="AJ21" s="302"/>
      <c r="AK21" s="302"/>
      <c r="AL21" s="302"/>
      <c r="AM21" s="303"/>
      <c r="AN21" s="84"/>
      <c r="AO21" s="255"/>
      <c r="AP21" s="256"/>
      <c r="AQ21" s="256"/>
      <c r="AR21" s="256"/>
      <c r="AS21" s="256"/>
      <c r="AT21" s="257"/>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38"/>
      <c r="C22" s="238"/>
      <c r="D22" s="239"/>
      <c r="E22" s="276" t="s">
        <v>117</v>
      </c>
      <c r="F22" s="277"/>
      <c r="G22" s="277"/>
      <c r="H22" s="277"/>
      <c r="I22" s="278"/>
      <c r="J22" s="313" t="str">
        <f ca="1">IF(AND('Mapa final'!$H$10="Media",'Mapa final'!$L$10="Leve"),CONCATENATE("R",'Mapa final'!$A$10),"")</f>
        <v/>
      </c>
      <c r="K22" s="314"/>
      <c r="L22" s="314" t="str">
        <f ca="1">IF(AND('Mapa final'!$H$16="Media",'Mapa final'!$L$16="Leve"),CONCATENATE("R",'Mapa final'!$A$16),"")</f>
        <v/>
      </c>
      <c r="M22" s="314"/>
      <c r="N22" s="314" t="str">
        <f ca="1">IF(AND('Mapa final'!$H$22="Media",'Mapa final'!$L$22="Leve"),CONCATENATE("R",'Mapa final'!$A$22),"")</f>
        <v/>
      </c>
      <c r="O22" s="315"/>
      <c r="P22" s="313" t="str">
        <f ca="1">IF(AND('Mapa final'!$H$10="Media",'Mapa final'!$L$10="Menor"),CONCATENATE("R",'Mapa final'!$A$10),"")</f>
        <v/>
      </c>
      <c r="Q22" s="314"/>
      <c r="R22" s="314" t="str">
        <f ca="1">IF(AND('Mapa final'!$H$16="Media",'Mapa final'!$L$16="Menor"),CONCATENATE("R",'Mapa final'!$A$16),"")</f>
        <v/>
      </c>
      <c r="S22" s="314"/>
      <c r="T22" s="314" t="str">
        <f ca="1">IF(AND('Mapa final'!$H$22="Media",'Mapa final'!$L$22="Menor"),CONCATENATE("R",'Mapa final'!$A$22),"")</f>
        <v/>
      </c>
      <c r="U22" s="315"/>
      <c r="V22" s="313" t="str">
        <f ca="1">IF(AND('Mapa final'!$H$10="Media",'Mapa final'!$L$10="Moderado"),CONCATENATE("R",'Mapa final'!$A$10),"")</f>
        <v/>
      </c>
      <c r="W22" s="314"/>
      <c r="X22" s="314" t="str">
        <f ca="1">IF(AND('Mapa final'!$H$16="Media",'Mapa final'!$L$16="Moderado"),CONCATENATE("R",'Mapa final'!$A$16),"")</f>
        <v/>
      </c>
      <c r="Y22" s="314"/>
      <c r="Z22" s="314" t="str">
        <f ca="1">IF(AND('Mapa final'!$H$22="Media",'Mapa final'!$L$22="Moderado"),CONCATENATE("R",'Mapa final'!$A$22),"")</f>
        <v/>
      </c>
      <c r="AA22" s="315"/>
      <c r="AB22" s="288" t="str">
        <f ca="1">IF(AND('Mapa final'!$H$10="Media",'Mapa final'!$L$10="Mayor"),CONCATENATE("R",'Mapa final'!$A$10),"")</f>
        <v/>
      </c>
      <c r="AC22" s="289"/>
      <c r="AD22" s="289" t="str">
        <f ca="1">IF(AND('Mapa final'!$H$16="Media",'Mapa final'!$L$16="Mayor"),CONCATENATE("R",'Mapa final'!$A$16),"")</f>
        <v/>
      </c>
      <c r="AE22" s="289"/>
      <c r="AF22" s="289" t="str">
        <f ca="1">IF(AND('Mapa final'!$H$22="Media",'Mapa final'!$L$22="Mayor"),CONCATENATE("R",'Mapa final'!$A$22),"")</f>
        <v/>
      </c>
      <c r="AG22" s="291"/>
      <c r="AH22" s="304" t="str">
        <f ca="1">IF(AND('Mapa final'!$H$10="Media",'Mapa final'!$L$10="Catastrófico"),CONCATENATE("R",'Mapa final'!$A$10),"")</f>
        <v/>
      </c>
      <c r="AI22" s="305"/>
      <c r="AJ22" s="305" t="str">
        <f ca="1">IF(AND('Mapa final'!$H$16="Media",'Mapa final'!$L$16="Catastrófico"),CONCATENATE("R",'Mapa final'!$A$16),"")</f>
        <v/>
      </c>
      <c r="AK22" s="305"/>
      <c r="AL22" s="305" t="str">
        <f ca="1">IF(AND('Mapa final'!$H$22="Media",'Mapa final'!$L$22="Catastrófico"),CONCATENATE("R",'Mapa final'!$A$22),"")</f>
        <v/>
      </c>
      <c r="AM22" s="306"/>
      <c r="AN22" s="84"/>
      <c r="AO22" s="258" t="s">
        <v>81</v>
      </c>
      <c r="AP22" s="259"/>
      <c r="AQ22" s="259"/>
      <c r="AR22" s="259"/>
      <c r="AS22" s="259"/>
      <c r="AT22" s="260"/>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38"/>
      <c r="C23" s="238"/>
      <c r="D23" s="239"/>
      <c r="E23" s="279"/>
      <c r="F23" s="280"/>
      <c r="G23" s="280"/>
      <c r="H23" s="280"/>
      <c r="I23" s="281"/>
      <c r="J23" s="307"/>
      <c r="K23" s="308"/>
      <c r="L23" s="308"/>
      <c r="M23" s="308"/>
      <c r="N23" s="308"/>
      <c r="O23" s="309"/>
      <c r="P23" s="307"/>
      <c r="Q23" s="308"/>
      <c r="R23" s="308"/>
      <c r="S23" s="308"/>
      <c r="T23" s="308"/>
      <c r="U23" s="309"/>
      <c r="V23" s="307"/>
      <c r="W23" s="308"/>
      <c r="X23" s="308"/>
      <c r="Y23" s="308"/>
      <c r="Z23" s="308"/>
      <c r="AA23" s="309"/>
      <c r="AB23" s="290"/>
      <c r="AC23" s="287"/>
      <c r="AD23" s="287"/>
      <c r="AE23" s="287"/>
      <c r="AF23" s="287"/>
      <c r="AG23" s="286"/>
      <c r="AH23" s="298"/>
      <c r="AI23" s="299"/>
      <c r="AJ23" s="299"/>
      <c r="AK23" s="299"/>
      <c r="AL23" s="299"/>
      <c r="AM23" s="300"/>
      <c r="AN23" s="84"/>
      <c r="AO23" s="261"/>
      <c r="AP23" s="262"/>
      <c r="AQ23" s="262"/>
      <c r="AR23" s="262"/>
      <c r="AS23" s="262"/>
      <c r="AT23" s="26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38"/>
      <c r="C24" s="238"/>
      <c r="D24" s="239"/>
      <c r="E24" s="279"/>
      <c r="F24" s="280"/>
      <c r="G24" s="280"/>
      <c r="H24" s="280"/>
      <c r="I24" s="281"/>
      <c r="J24" s="307" t="str">
        <f ca="1">IF(AND('Mapa final'!$H$28="Media",'Mapa final'!$L$28="Leve"),CONCATENATE("R",'Mapa final'!$A$28),"")</f>
        <v/>
      </c>
      <c r="K24" s="308"/>
      <c r="L24" s="308" t="str">
        <f ca="1">IF(AND('Mapa final'!$H$34="Media",'Mapa final'!$L$34="Leve"),CONCATENATE("R",'Mapa final'!$A$34),"")</f>
        <v/>
      </c>
      <c r="M24" s="308"/>
      <c r="N24" s="308" t="str">
        <f ca="1">IF(AND('Mapa final'!$H$40="Media",'Mapa final'!$L$40="Leve"),CONCATENATE("R",'Mapa final'!$A$40),"")</f>
        <v/>
      </c>
      <c r="O24" s="309"/>
      <c r="P24" s="307" t="str">
        <f ca="1">IF(AND('Mapa final'!$H$28="Media",'Mapa final'!$L$28="Menor"),CONCATENATE("R",'Mapa final'!$A$28),"")</f>
        <v/>
      </c>
      <c r="Q24" s="308"/>
      <c r="R24" s="308" t="str">
        <f ca="1">IF(AND('Mapa final'!$H$34="Media",'Mapa final'!$L$34="Menor"),CONCATENATE("R",'Mapa final'!$A$34),"")</f>
        <v/>
      </c>
      <c r="S24" s="308"/>
      <c r="T24" s="308" t="str">
        <f ca="1">IF(AND('Mapa final'!$H$40="Media",'Mapa final'!$L$40="Menor"),CONCATENATE("R",'Mapa final'!$A$40),"")</f>
        <v/>
      </c>
      <c r="U24" s="309"/>
      <c r="V24" s="307" t="str">
        <f ca="1">IF(AND('Mapa final'!$H$28="Media",'Mapa final'!$L$28="Moderado"),CONCATENATE("R",'Mapa final'!$A$28),"")</f>
        <v/>
      </c>
      <c r="W24" s="308"/>
      <c r="X24" s="308" t="str">
        <f ca="1">IF(AND('Mapa final'!$H$34="Media",'Mapa final'!$L$34="Moderado"),CONCATENATE("R",'Mapa final'!$A$34),"")</f>
        <v/>
      </c>
      <c r="Y24" s="308"/>
      <c r="Z24" s="308" t="str">
        <f ca="1">IF(AND('Mapa final'!$H$40="Media",'Mapa final'!$L$40="Moderado"),CONCATENATE("R",'Mapa final'!$A$40),"")</f>
        <v/>
      </c>
      <c r="AA24" s="309"/>
      <c r="AB24" s="290" t="str">
        <f ca="1">IF(AND('Mapa final'!$H$28="Media",'Mapa final'!$L$28="Mayor"),CONCATENATE("R",'Mapa final'!$A$28),"")</f>
        <v/>
      </c>
      <c r="AC24" s="287"/>
      <c r="AD24" s="285" t="str">
        <f ca="1">IF(AND('Mapa final'!$H$34="Media",'Mapa final'!$L$34="Mayor"),CONCATENATE("R",'Mapa final'!$A$34),"")</f>
        <v/>
      </c>
      <c r="AE24" s="285"/>
      <c r="AF24" s="285" t="str">
        <f ca="1">IF(AND('Mapa final'!$H$40="Media",'Mapa final'!$L$40="Mayor"),CONCATENATE("R",'Mapa final'!$A$40),"")</f>
        <v/>
      </c>
      <c r="AG24" s="286"/>
      <c r="AH24" s="298" t="str">
        <f ca="1">IF(AND('Mapa final'!$H$28="Media",'Mapa final'!$L$28="Catastrófico"),CONCATENATE("R",'Mapa final'!$A$28),"")</f>
        <v/>
      </c>
      <c r="AI24" s="299"/>
      <c r="AJ24" s="299" t="str">
        <f ca="1">IF(AND('Mapa final'!$H$34="Media",'Mapa final'!$L$34="Catastrófico"),CONCATENATE("R",'Mapa final'!$A$34),"")</f>
        <v/>
      </c>
      <c r="AK24" s="299"/>
      <c r="AL24" s="299" t="str">
        <f ca="1">IF(AND('Mapa final'!$H$40="Media",'Mapa final'!$L$40="Catastrófico"),CONCATENATE("R",'Mapa final'!$A$40),"")</f>
        <v/>
      </c>
      <c r="AM24" s="300"/>
      <c r="AN24" s="84"/>
      <c r="AO24" s="261"/>
      <c r="AP24" s="262"/>
      <c r="AQ24" s="262"/>
      <c r="AR24" s="262"/>
      <c r="AS24" s="262"/>
      <c r="AT24" s="26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38"/>
      <c r="C25" s="238"/>
      <c r="D25" s="239"/>
      <c r="E25" s="279"/>
      <c r="F25" s="280"/>
      <c r="G25" s="280"/>
      <c r="H25" s="280"/>
      <c r="I25" s="281"/>
      <c r="J25" s="307"/>
      <c r="K25" s="308"/>
      <c r="L25" s="308"/>
      <c r="M25" s="308"/>
      <c r="N25" s="308"/>
      <c r="O25" s="309"/>
      <c r="P25" s="307"/>
      <c r="Q25" s="308"/>
      <c r="R25" s="308"/>
      <c r="S25" s="308"/>
      <c r="T25" s="308"/>
      <c r="U25" s="309"/>
      <c r="V25" s="307"/>
      <c r="W25" s="308"/>
      <c r="X25" s="308"/>
      <c r="Y25" s="308"/>
      <c r="Z25" s="308"/>
      <c r="AA25" s="309"/>
      <c r="AB25" s="290"/>
      <c r="AC25" s="287"/>
      <c r="AD25" s="285"/>
      <c r="AE25" s="285"/>
      <c r="AF25" s="285"/>
      <c r="AG25" s="286"/>
      <c r="AH25" s="298"/>
      <c r="AI25" s="299"/>
      <c r="AJ25" s="299"/>
      <c r="AK25" s="299"/>
      <c r="AL25" s="299"/>
      <c r="AM25" s="300"/>
      <c r="AN25" s="84"/>
      <c r="AO25" s="261"/>
      <c r="AP25" s="262"/>
      <c r="AQ25" s="262"/>
      <c r="AR25" s="262"/>
      <c r="AS25" s="262"/>
      <c r="AT25" s="263"/>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38"/>
      <c r="C26" s="238"/>
      <c r="D26" s="239"/>
      <c r="E26" s="279"/>
      <c r="F26" s="280"/>
      <c r="G26" s="280"/>
      <c r="H26" s="280"/>
      <c r="I26" s="281"/>
      <c r="J26" s="307" t="str">
        <f ca="1">IF(AND('Mapa final'!$H$46="Media",'Mapa final'!$L$46="Leve"),CONCATENATE("R",'Mapa final'!$A$46),"")</f>
        <v/>
      </c>
      <c r="K26" s="308"/>
      <c r="L26" s="308" t="str">
        <f ca="1">IF(AND('Mapa final'!$H$52="Media",'Mapa final'!$L$52="Leve"),CONCATENATE("R",'Mapa final'!$A$52),"")</f>
        <v/>
      </c>
      <c r="M26" s="308"/>
      <c r="N26" s="308" t="str">
        <f ca="1">IF(AND('Mapa final'!$H$58="Media",'Mapa final'!$L$58="Leve"),CONCATENATE("R",'Mapa final'!$A$58),"")</f>
        <v/>
      </c>
      <c r="O26" s="309"/>
      <c r="P26" s="307" t="str">
        <f ca="1">IF(AND('Mapa final'!$H$46="Media",'Mapa final'!$L$46="Menor"),CONCATENATE("R",'Mapa final'!$A$46),"")</f>
        <v/>
      </c>
      <c r="Q26" s="308"/>
      <c r="R26" s="308" t="str">
        <f ca="1">IF(AND('Mapa final'!$H$52="Media",'Mapa final'!$L$52="Menor"),CONCATENATE("R",'Mapa final'!$A$52),"")</f>
        <v/>
      </c>
      <c r="S26" s="308"/>
      <c r="T26" s="308" t="str">
        <f ca="1">IF(AND('Mapa final'!$H$58="Media",'Mapa final'!$L$58="Menor"),CONCATENATE("R",'Mapa final'!$A$58),"")</f>
        <v/>
      </c>
      <c r="U26" s="309"/>
      <c r="V26" s="307" t="str">
        <f ca="1">IF(AND('Mapa final'!$H$46="Media",'Mapa final'!$L$46="Moderado"),CONCATENATE("R",'Mapa final'!$A$46),"")</f>
        <v/>
      </c>
      <c r="W26" s="308"/>
      <c r="X26" s="308" t="str">
        <f ca="1">IF(AND('Mapa final'!$H$52="Media",'Mapa final'!$L$52="Moderado"),CONCATENATE("R",'Mapa final'!$A$52),"")</f>
        <v/>
      </c>
      <c r="Y26" s="308"/>
      <c r="Z26" s="308" t="str">
        <f ca="1">IF(AND('Mapa final'!$H$58="Media",'Mapa final'!$L$58="Moderado"),CONCATENATE("R",'Mapa final'!$A$58),"")</f>
        <v/>
      </c>
      <c r="AA26" s="309"/>
      <c r="AB26" s="290" t="str">
        <f ca="1">IF(AND('Mapa final'!$H$46="Media",'Mapa final'!$L$46="Mayor"),CONCATENATE("R",'Mapa final'!$A$46),"")</f>
        <v/>
      </c>
      <c r="AC26" s="287"/>
      <c r="AD26" s="285" t="str">
        <f ca="1">IF(AND('Mapa final'!$H$52="Media",'Mapa final'!$L$52="Mayor"),CONCATENATE("R",'Mapa final'!$A$52),"")</f>
        <v/>
      </c>
      <c r="AE26" s="285"/>
      <c r="AF26" s="285" t="str">
        <f ca="1">IF(AND('Mapa final'!$H$58="Media",'Mapa final'!$L$58="Mayor"),CONCATENATE("R",'Mapa final'!$A$58),"")</f>
        <v/>
      </c>
      <c r="AG26" s="286"/>
      <c r="AH26" s="298" t="str">
        <f ca="1">IF(AND('Mapa final'!$H$46="Media",'Mapa final'!$L$46="Catastrófico"),CONCATENATE("R",'Mapa final'!$A$46),"")</f>
        <v/>
      </c>
      <c r="AI26" s="299"/>
      <c r="AJ26" s="299" t="str">
        <f ca="1">IF(AND('Mapa final'!$H$52="Media",'Mapa final'!$L$52="Catastrófico"),CONCATENATE("R",'Mapa final'!$A$52),"")</f>
        <v/>
      </c>
      <c r="AK26" s="299"/>
      <c r="AL26" s="299" t="str">
        <f ca="1">IF(AND('Mapa final'!$H$58="Media",'Mapa final'!$L$58="Catastrófico"),CONCATENATE("R",'Mapa final'!$A$58),"")</f>
        <v/>
      </c>
      <c r="AM26" s="300"/>
      <c r="AN26" s="84"/>
      <c r="AO26" s="261"/>
      <c r="AP26" s="262"/>
      <c r="AQ26" s="262"/>
      <c r="AR26" s="262"/>
      <c r="AS26" s="262"/>
      <c r="AT26" s="263"/>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38"/>
      <c r="C27" s="238"/>
      <c r="D27" s="239"/>
      <c r="E27" s="279"/>
      <c r="F27" s="280"/>
      <c r="G27" s="280"/>
      <c r="H27" s="280"/>
      <c r="I27" s="281"/>
      <c r="J27" s="307"/>
      <c r="K27" s="308"/>
      <c r="L27" s="308"/>
      <c r="M27" s="308"/>
      <c r="N27" s="308"/>
      <c r="O27" s="309"/>
      <c r="P27" s="307"/>
      <c r="Q27" s="308"/>
      <c r="R27" s="308"/>
      <c r="S27" s="308"/>
      <c r="T27" s="308"/>
      <c r="U27" s="309"/>
      <c r="V27" s="307"/>
      <c r="W27" s="308"/>
      <c r="X27" s="308"/>
      <c r="Y27" s="308"/>
      <c r="Z27" s="308"/>
      <c r="AA27" s="309"/>
      <c r="AB27" s="290"/>
      <c r="AC27" s="287"/>
      <c r="AD27" s="285"/>
      <c r="AE27" s="285"/>
      <c r="AF27" s="285"/>
      <c r="AG27" s="286"/>
      <c r="AH27" s="298"/>
      <c r="AI27" s="299"/>
      <c r="AJ27" s="299"/>
      <c r="AK27" s="299"/>
      <c r="AL27" s="299"/>
      <c r="AM27" s="300"/>
      <c r="AN27" s="84"/>
      <c r="AO27" s="261"/>
      <c r="AP27" s="262"/>
      <c r="AQ27" s="262"/>
      <c r="AR27" s="262"/>
      <c r="AS27" s="262"/>
      <c r="AT27" s="26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38"/>
      <c r="C28" s="238"/>
      <c r="D28" s="239"/>
      <c r="E28" s="279"/>
      <c r="F28" s="280"/>
      <c r="G28" s="280"/>
      <c r="H28" s="280"/>
      <c r="I28" s="281"/>
      <c r="J28" s="307" t="str">
        <f ca="1">IF(AND('Mapa final'!$H$64="Media",'Mapa final'!$L$64="Leve"),CONCATENATE("R",'Mapa final'!$A$64),"")</f>
        <v/>
      </c>
      <c r="K28" s="308"/>
      <c r="L28" s="308" t="str">
        <f>IF(AND('Mapa final'!$H$70="Media",'Mapa final'!$L$70="Leve"),CONCATENATE("R",'Mapa final'!$A$70),"")</f>
        <v/>
      </c>
      <c r="M28" s="308"/>
      <c r="N28" s="308" t="str">
        <f>IF(AND('Mapa final'!$H$76="Media",'Mapa final'!$L$76="Leve"),CONCATENATE("R",'Mapa final'!$A$76),"")</f>
        <v/>
      </c>
      <c r="O28" s="309"/>
      <c r="P28" s="307" t="str">
        <f ca="1">IF(AND('Mapa final'!$H$64="Media",'Mapa final'!$L$64="Menor"),CONCATENATE("R",'Mapa final'!$A$64),"")</f>
        <v/>
      </c>
      <c r="Q28" s="308"/>
      <c r="R28" s="308" t="str">
        <f>IF(AND('Mapa final'!$H$70="Media",'Mapa final'!$L$70="Menor"),CONCATENATE("R",'Mapa final'!$A$70),"")</f>
        <v/>
      </c>
      <c r="S28" s="308"/>
      <c r="T28" s="308" t="str">
        <f>IF(AND('Mapa final'!$H$76="Media",'Mapa final'!$L$76="Menor"),CONCATENATE("R",'Mapa final'!$A$76),"")</f>
        <v/>
      </c>
      <c r="U28" s="309"/>
      <c r="V28" s="307" t="str">
        <f ca="1">IF(AND('Mapa final'!$H$64="Media",'Mapa final'!$L$64="Moderado"),CONCATENATE("R",'Mapa final'!$A$64),"")</f>
        <v/>
      </c>
      <c r="W28" s="308"/>
      <c r="X28" s="308" t="str">
        <f>IF(AND('Mapa final'!$H$70="Media",'Mapa final'!$L$70="Moderado"),CONCATENATE("R",'Mapa final'!$A$70),"")</f>
        <v/>
      </c>
      <c r="Y28" s="308"/>
      <c r="Z28" s="308" t="str">
        <f>IF(AND('Mapa final'!$H$76="Media",'Mapa final'!$L$76="Moderado"),CONCATENATE("R",'Mapa final'!$A$76),"")</f>
        <v/>
      </c>
      <c r="AA28" s="309"/>
      <c r="AB28" s="290" t="str">
        <f ca="1">IF(AND('Mapa final'!$H$64="Media",'Mapa final'!$L$64="Mayor"),CONCATENATE("R",'Mapa final'!$A$64),"")</f>
        <v/>
      </c>
      <c r="AC28" s="287"/>
      <c r="AD28" s="285" t="str">
        <f>IF(AND('Mapa final'!$H$70="Media",'Mapa final'!$L$70="Mayor"),CONCATENATE("R",'Mapa final'!$A$70),"")</f>
        <v/>
      </c>
      <c r="AE28" s="285"/>
      <c r="AF28" s="285" t="str">
        <f>IF(AND('Mapa final'!$H$76="Media",'Mapa final'!$L$76="Mayor"),CONCATENATE("R",'Mapa final'!$A$76),"")</f>
        <v/>
      </c>
      <c r="AG28" s="286"/>
      <c r="AH28" s="298" t="str">
        <f ca="1">IF(AND('Mapa final'!$H$64="Media",'Mapa final'!$L$64="Catastrófico"),CONCATENATE("R",'Mapa final'!$A$64),"")</f>
        <v/>
      </c>
      <c r="AI28" s="299"/>
      <c r="AJ28" s="299" t="str">
        <f>IF(AND('Mapa final'!$H$70="Media",'Mapa final'!$L$70="Catastrófico"),CONCATENATE("R",'Mapa final'!$A$70),"")</f>
        <v/>
      </c>
      <c r="AK28" s="299"/>
      <c r="AL28" s="299" t="str">
        <f>IF(AND('Mapa final'!$H$76="Media",'Mapa final'!$L$76="Catastrófico"),CONCATENATE("R",'Mapa final'!$A$76),"")</f>
        <v/>
      </c>
      <c r="AM28" s="300"/>
      <c r="AN28" s="84"/>
      <c r="AO28" s="261"/>
      <c r="AP28" s="262"/>
      <c r="AQ28" s="262"/>
      <c r="AR28" s="262"/>
      <c r="AS28" s="262"/>
      <c r="AT28" s="26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38"/>
      <c r="C29" s="238"/>
      <c r="D29" s="239"/>
      <c r="E29" s="282"/>
      <c r="F29" s="283"/>
      <c r="G29" s="283"/>
      <c r="H29" s="283"/>
      <c r="I29" s="284"/>
      <c r="J29" s="307"/>
      <c r="K29" s="308"/>
      <c r="L29" s="308"/>
      <c r="M29" s="308"/>
      <c r="N29" s="308"/>
      <c r="O29" s="309"/>
      <c r="P29" s="310"/>
      <c r="Q29" s="311"/>
      <c r="R29" s="311"/>
      <c r="S29" s="311"/>
      <c r="T29" s="311"/>
      <c r="U29" s="312"/>
      <c r="V29" s="310"/>
      <c r="W29" s="311"/>
      <c r="X29" s="311"/>
      <c r="Y29" s="311"/>
      <c r="Z29" s="311"/>
      <c r="AA29" s="312"/>
      <c r="AB29" s="295"/>
      <c r="AC29" s="296"/>
      <c r="AD29" s="296"/>
      <c r="AE29" s="296"/>
      <c r="AF29" s="296"/>
      <c r="AG29" s="297"/>
      <c r="AH29" s="301"/>
      <c r="AI29" s="302"/>
      <c r="AJ29" s="302"/>
      <c r="AK29" s="302"/>
      <c r="AL29" s="302"/>
      <c r="AM29" s="303"/>
      <c r="AN29" s="84"/>
      <c r="AO29" s="264"/>
      <c r="AP29" s="265"/>
      <c r="AQ29" s="265"/>
      <c r="AR29" s="265"/>
      <c r="AS29" s="265"/>
      <c r="AT29" s="266"/>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38"/>
      <c r="C30" s="238"/>
      <c r="D30" s="239"/>
      <c r="E30" s="276" t="s">
        <v>114</v>
      </c>
      <c r="F30" s="277"/>
      <c r="G30" s="277"/>
      <c r="H30" s="277"/>
      <c r="I30" s="277"/>
      <c r="J30" s="322" t="str">
        <f ca="1">IF(AND('Mapa final'!$H$10="Baja",'Mapa final'!$L$10="Leve"),CONCATENATE("R",'Mapa final'!$A$10),"")</f>
        <v/>
      </c>
      <c r="K30" s="323"/>
      <c r="L30" s="323" t="str">
        <f ca="1">IF(AND('Mapa final'!$H$16="Baja",'Mapa final'!$L$16="Leve"),CONCATENATE("R",'Mapa final'!$A$16),"")</f>
        <v/>
      </c>
      <c r="M30" s="323"/>
      <c r="N30" s="323" t="str">
        <f ca="1">IF(AND('Mapa final'!$H$22="Baja",'Mapa final'!$L$22="Leve"),CONCATENATE("R",'Mapa final'!$A$22),"")</f>
        <v/>
      </c>
      <c r="O30" s="324"/>
      <c r="P30" s="314" t="str">
        <f ca="1">IF(AND('Mapa final'!$H$10="Baja",'Mapa final'!$L$10="Menor"),CONCATENATE("R",'Mapa final'!$A$10),"")</f>
        <v/>
      </c>
      <c r="Q30" s="314"/>
      <c r="R30" s="314" t="str">
        <f ca="1">IF(AND('Mapa final'!$H$16="Baja",'Mapa final'!$L$16="Menor"),CONCATENATE("R",'Mapa final'!$A$16),"")</f>
        <v/>
      </c>
      <c r="S30" s="314"/>
      <c r="T30" s="314" t="str">
        <f ca="1">IF(AND('Mapa final'!$H$22="Baja",'Mapa final'!$L$22="Menor"),CONCATENATE("R",'Mapa final'!$A$22),"")</f>
        <v/>
      </c>
      <c r="U30" s="315"/>
      <c r="V30" s="313" t="str">
        <f ca="1">IF(AND('Mapa final'!$H$10="Baja",'Mapa final'!$L$10="Moderado"),CONCATENATE("R",'Mapa final'!$A$10),"")</f>
        <v/>
      </c>
      <c r="W30" s="314"/>
      <c r="X30" s="314" t="str">
        <f ca="1">IF(AND('Mapa final'!$H$16="Baja",'Mapa final'!$L$16="Moderado"),CONCATENATE("R",'Mapa final'!$A$16),"")</f>
        <v/>
      </c>
      <c r="Y30" s="314"/>
      <c r="Z30" s="314" t="str">
        <f ca="1">IF(AND('Mapa final'!$H$22="Baja",'Mapa final'!$L$22="Moderado"),CONCATENATE("R",'Mapa final'!$A$22),"")</f>
        <v/>
      </c>
      <c r="AA30" s="315"/>
      <c r="AB30" s="288" t="str">
        <f ca="1">IF(AND('Mapa final'!$H$10="Baja",'Mapa final'!$L$10="Mayor"),CONCATENATE("R",'Mapa final'!$A$10),"")</f>
        <v/>
      </c>
      <c r="AC30" s="289"/>
      <c r="AD30" s="289" t="str">
        <f ca="1">IF(AND('Mapa final'!$H$16="Baja",'Mapa final'!$L$16="Mayor"),CONCATENATE("R",'Mapa final'!$A$16),"")</f>
        <v/>
      </c>
      <c r="AE30" s="289"/>
      <c r="AF30" s="289" t="str">
        <f ca="1">IF(AND('Mapa final'!$H$22="Baja",'Mapa final'!$L$22="Mayor"),CONCATENATE("R",'Mapa final'!$A$22),"")</f>
        <v/>
      </c>
      <c r="AG30" s="291"/>
      <c r="AH30" s="304" t="str">
        <f ca="1">IF(AND('Mapa final'!$H$10="Baja",'Mapa final'!$L$10="Catastrófico"),CONCATENATE("R",'Mapa final'!$A$10),"")</f>
        <v/>
      </c>
      <c r="AI30" s="305"/>
      <c r="AJ30" s="305" t="str">
        <f ca="1">IF(AND('Mapa final'!$H$16="Baja",'Mapa final'!$L$16="Catastrófico"),CONCATENATE("R",'Mapa final'!$A$16),"")</f>
        <v/>
      </c>
      <c r="AK30" s="305"/>
      <c r="AL30" s="305" t="str">
        <f ca="1">IF(AND('Mapa final'!$H$22="Baja",'Mapa final'!$L$22="Catastrófico"),CONCATENATE("R",'Mapa final'!$A$22),"")</f>
        <v/>
      </c>
      <c r="AM30" s="306"/>
      <c r="AN30" s="84"/>
      <c r="AO30" s="267" t="s">
        <v>82</v>
      </c>
      <c r="AP30" s="268"/>
      <c r="AQ30" s="268"/>
      <c r="AR30" s="268"/>
      <c r="AS30" s="268"/>
      <c r="AT30" s="269"/>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38"/>
      <c r="C31" s="238"/>
      <c r="D31" s="239"/>
      <c r="E31" s="279"/>
      <c r="F31" s="280"/>
      <c r="G31" s="280"/>
      <c r="H31" s="280"/>
      <c r="I31" s="293"/>
      <c r="J31" s="318"/>
      <c r="K31" s="316"/>
      <c r="L31" s="316"/>
      <c r="M31" s="316"/>
      <c r="N31" s="316"/>
      <c r="O31" s="317"/>
      <c r="P31" s="308"/>
      <c r="Q31" s="308"/>
      <c r="R31" s="308"/>
      <c r="S31" s="308"/>
      <c r="T31" s="308"/>
      <c r="U31" s="309"/>
      <c r="V31" s="307"/>
      <c r="W31" s="308"/>
      <c r="X31" s="308"/>
      <c r="Y31" s="308"/>
      <c r="Z31" s="308"/>
      <c r="AA31" s="309"/>
      <c r="AB31" s="290"/>
      <c r="AC31" s="287"/>
      <c r="AD31" s="287"/>
      <c r="AE31" s="287"/>
      <c r="AF31" s="287"/>
      <c r="AG31" s="286"/>
      <c r="AH31" s="298"/>
      <c r="AI31" s="299"/>
      <c r="AJ31" s="299"/>
      <c r="AK31" s="299"/>
      <c r="AL31" s="299"/>
      <c r="AM31" s="300"/>
      <c r="AN31" s="84"/>
      <c r="AO31" s="270"/>
      <c r="AP31" s="271"/>
      <c r="AQ31" s="271"/>
      <c r="AR31" s="271"/>
      <c r="AS31" s="271"/>
      <c r="AT31" s="272"/>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38"/>
      <c r="C32" s="238"/>
      <c r="D32" s="239"/>
      <c r="E32" s="279"/>
      <c r="F32" s="280"/>
      <c r="G32" s="280"/>
      <c r="H32" s="280"/>
      <c r="I32" s="293"/>
      <c r="J32" s="318" t="str">
        <f ca="1">IF(AND('Mapa final'!$H$28="Baja",'Mapa final'!$L$28="Leve"),CONCATENATE("R",'Mapa final'!$A$28),"")</f>
        <v/>
      </c>
      <c r="K32" s="316"/>
      <c r="L32" s="316" t="str">
        <f ca="1">IF(AND('Mapa final'!$H$34="Baja",'Mapa final'!$L$34="Leve"),CONCATENATE("R",'Mapa final'!$A$34),"")</f>
        <v/>
      </c>
      <c r="M32" s="316"/>
      <c r="N32" s="316" t="str">
        <f ca="1">IF(AND('Mapa final'!$H$40="Baja",'Mapa final'!$L$40="Leve"),CONCATENATE("R",'Mapa final'!$A$40),"")</f>
        <v/>
      </c>
      <c r="O32" s="317"/>
      <c r="P32" s="308" t="str">
        <f ca="1">IF(AND('Mapa final'!$H$28="Baja",'Mapa final'!$L$28="Menor"),CONCATENATE("R",'Mapa final'!$A$28),"")</f>
        <v/>
      </c>
      <c r="Q32" s="308"/>
      <c r="R32" s="308" t="str">
        <f ca="1">IF(AND('Mapa final'!$H$34="Baja",'Mapa final'!$L$34="Menor"),CONCATENATE("R",'Mapa final'!$A$34),"")</f>
        <v/>
      </c>
      <c r="S32" s="308"/>
      <c r="T32" s="308" t="str">
        <f ca="1">IF(AND('Mapa final'!$H$40="Baja",'Mapa final'!$L$40="Menor"),CONCATENATE("R",'Mapa final'!$A$40),"")</f>
        <v/>
      </c>
      <c r="U32" s="309"/>
      <c r="V32" s="307" t="str">
        <f ca="1">IF(AND('Mapa final'!$H$28="Baja",'Mapa final'!$L$28="Moderado"),CONCATENATE("R",'Mapa final'!$A$28),"")</f>
        <v/>
      </c>
      <c r="W32" s="308"/>
      <c r="X32" s="308" t="str">
        <f ca="1">IF(AND('Mapa final'!$H$34="Baja",'Mapa final'!$L$34="Moderado"),CONCATENATE("R",'Mapa final'!$A$34),"")</f>
        <v/>
      </c>
      <c r="Y32" s="308"/>
      <c r="Z32" s="308" t="str">
        <f ca="1">IF(AND('Mapa final'!$H$40="Baja",'Mapa final'!$L$40="Moderado"),CONCATENATE("R",'Mapa final'!$A$40),"")</f>
        <v/>
      </c>
      <c r="AA32" s="309"/>
      <c r="AB32" s="290" t="str">
        <f ca="1">IF(AND('Mapa final'!$H$28="Baja",'Mapa final'!$L$28="Mayor"),CONCATENATE("R",'Mapa final'!$A$28),"")</f>
        <v/>
      </c>
      <c r="AC32" s="287"/>
      <c r="AD32" s="285" t="str">
        <f ca="1">IF(AND('Mapa final'!$H$34="Baja",'Mapa final'!$L$34="Mayor"),CONCATENATE("R",'Mapa final'!$A$34),"")</f>
        <v/>
      </c>
      <c r="AE32" s="285"/>
      <c r="AF32" s="285" t="str">
        <f ca="1">IF(AND('Mapa final'!$H$40="Baja",'Mapa final'!$L$40="Mayor"),CONCATENATE("R",'Mapa final'!$A$40),"")</f>
        <v/>
      </c>
      <c r="AG32" s="286"/>
      <c r="AH32" s="298" t="str">
        <f ca="1">IF(AND('Mapa final'!$H$28="Baja",'Mapa final'!$L$28="Catastrófico"),CONCATENATE("R",'Mapa final'!$A$28),"")</f>
        <v/>
      </c>
      <c r="AI32" s="299"/>
      <c r="AJ32" s="299" t="str">
        <f ca="1">IF(AND('Mapa final'!$H$34="Baja",'Mapa final'!$L$34="Catastrófico"),CONCATENATE("R",'Mapa final'!$A$34),"")</f>
        <v/>
      </c>
      <c r="AK32" s="299"/>
      <c r="AL32" s="299" t="str">
        <f ca="1">IF(AND('Mapa final'!$H$40="Baja",'Mapa final'!$L$40="Catastrófico"),CONCATENATE("R",'Mapa final'!$A$40),"")</f>
        <v/>
      </c>
      <c r="AM32" s="300"/>
      <c r="AN32" s="84"/>
      <c r="AO32" s="270"/>
      <c r="AP32" s="271"/>
      <c r="AQ32" s="271"/>
      <c r="AR32" s="271"/>
      <c r="AS32" s="271"/>
      <c r="AT32" s="272"/>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38"/>
      <c r="C33" s="238"/>
      <c r="D33" s="239"/>
      <c r="E33" s="279"/>
      <c r="F33" s="280"/>
      <c r="G33" s="280"/>
      <c r="H33" s="280"/>
      <c r="I33" s="293"/>
      <c r="J33" s="318"/>
      <c r="K33" s="316"/>
      <c r="L33" s="316"/>
      <c r="M33" s="316"/>
      <c r="N33" s="316"/>
      <c r="O33" s="317"/>
      <c r="P33" s="308"/>
      <c r="Q33" s="308"/>
      <c r="R33" s="308"/>
      <c r="S33" s="308"/>
      <c r="T33" s="308"/>
      <c r="U33" s="309"/>
      <c r="V33" s="307"/>
      <c r="W33" s="308"/>
      <c r="X33" s="308"/>
      <c r="Y33" s="308"/>
      <c r="Z33" s="308"/>
      <c r="AA33" s="309"/>
      <c r="AB33" s="290"/>
      <c r="AC33" s="287"/>
      <c r="AD33" s="285"/>
      <c r="AE33" s="285"/>
      <c r="AF33" s="285"/>
      <c r="AG33" s="286"/>
      <c r="AH33" s="298"/>
      <c r="AI33" s="299"/>
      <c r="AJ33" s="299"/>
      <c r="AK33" s="299"/>
      <c r="AL33" s="299"/>
      <c r="AM33" s="300"/>
      <c r="AN33" s="84"/>
      <c r="AO33" s="270"/>
      <c r="AP33" s="271"/>
      <c r="AQ33" s="271"/>
      <c r="AR33" s="271"/>
      <c r="AS33" s="271"/>
      <c r="AT33" s="272"/>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38"/>
      <c r="C34" s="238"/>
      <c r="D34" s="239"/>
      <c r="E34" s="279"/>
      <c r="F34" s="280"/>
      <c r="G34" s="280"/>
      <c r="H34" s="280"/>
      <c r="I34" s="293"/>
      <c r="J34" s="318" t="str">
        <f ca="1">IF(AND('Mapa final'!$H$46="Baja",'Mapa final'!$L$46="Leve"),CONCATENATE("R",'Mapa final'!$A$46),"")</f>
        <v/>
      </c>
      <c r="K34" s="316"/>
      <c r="L34" s="316" t="str">
        <f ca="1">IF(AND('Mapa final'!$H$52="Baja",'Mapa final'!$L$52="Leve"),CONCATENATE("R",'Mapa final'!$A$52),"")</f>
        <v/>
      </c>
      <c r="M34" s="316"/>
      <c r="N34" s="316" t="str">
        <f ca="1">IF(AND('Mapa final'!$H$58="Baja",'Mapa final'!$L$58="Leve"),CONCATENATE("R",'Mapa final'!$A$58),"")</f>
        <v/>
      </c>
      <c r="O34" s="317"/>
      <c r="P34" s="308" t="str">
        <f ca="1">IF(AND('Mapa final'!$H$46="Baja",'Mapa final'!$L$46="Menor"),CONCATENATE("R",'Mapa final'!$A$46),"")</f>
        <v/>
      </c>
      <c r="Q34" s="308"/>
      <c r="R34" s="308" t="str">
        <f ca="1">IF(AND('Mapa final'!$H$52="Baja",'Mapa final'!$L$52="Menor"),CONCATENATE("R",'Mapa final'!$A$52),"")</f>
        <v/>
      </c>
      <c r="S34" s="308"/>
      <c r="T34" s="308" t="str">
        <f ca="1">IF(AND('Mapa final'!$H$58="Baja",'Mapa final'!$L$58="Menor"),CONCATENATE("R",'Mapa final'!$A$58),"")</f>
        <v/>
      </c>
      <c r="U34" s="309"/>
      <c r="V34" s="307" t="str">
        <f ca="1">IF(AND('Mapa final'!$H$46="Baja",'Mapa final'!$L$46="Moderado"),CONCATENATE("R",'Mapa final'!$A$46),"")</f>
        <v/>
      </c>
      <c r="W34" s="308"/>
      <c r="X34" s="308" t="str">
        <f ca="1">IF(AND('Mapa final'!$H$52="Baja",'Mapa final'!$L$52="Moderado"),CONCATENATE("R",'Mapa final'!$A$52),"")</f>
        <v/>
      </c>
      <c r="Y34" s="308"/>
      <c r="Z34" s="308" t="str">
        <f ca="1">IF(AND('Mapa final'!$H$58="Baja",'Mapa final'!$L$58="Moderado"),CONCATENATE("R",'Mapa final'!$A$58),"")</f>
        <v/>
      </c>
      <c r="AA34" s="309"/>
      <c r="AB34" s="290" t="str">
        <f ca="1">IF(AND('Mapa final'!$H$46="Baja",'Mapa final'!$L$46="Mayor"),CONCATENATE("R",'Mapa final'!$A$46),"")</f>
        <v/>
      </c>
      <c r="AC34" s="287"/>
      <c r="AD34" s="285" t="str">
        <f ca="1">IF(AND('Mapa final'!$H$52="Baja",'Mapa final'!$L$52="Mayor"),CONCATENATE("R",'Mapa final'!$A$52),"")</f>
        <v/>
      </c>
      <c r="AE34" s="285"/>
      <c r="AF34" s="285" t="str">
        <f ca="1">IF(AND('Mapa final'!$H$58="Baja",'Mapa final'!$L$58="Mayor"),CONCATENATE("R",'Mapa final'!$A$58),"")</f>
        <v/>
      </c>
      <c r="AG34" s="286"/>
      <c r="AH34" s="298" t="str">
        <f ca="1">IF(AND('Mapa final'!$H$46="Baja",'Mapa final'!$L$46="Catastrófico"),CONCATENATE("R",'Mapa final'!$A$46),"")</f>
        <v/>
      </c>
      <c r="AI34" s="299"/>
      <c r="AJ34" s="299" t="str">
        <f ca="1">IF(AND('Mapa final'!$H$52="Baja",'Mapa final'!$L$52="Catastrófico"),CONCATENATE("R",'Mapa final'!$A$52),"")</f>
        <v/>
      </c>
      <c r="AK34" s="299"/>
      <c r="AL34" s="299" t="str">
        <f ca="1">IF(AND('Mapa final'!$H$58="Baja",'Mapa final'!$L$58="Catastrófico"),CONCATENATE("R",'Mapa final'!$A$58),"")</f>
        <v/>
      </c>
      <c r="AM34" s="300"/>
      <c r="AN34" s="84"/>
      <c r="AO34" s="270"/>
      <c r="AP34" s="271"/>
      <c r="AQ34" s="271"/>
      <c r="AR34" s="271"/>
      <c r="AS34" s="271"/>
      <c r="AT34" s="272"/>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38"/>
      <c r="C35" s="238"/>
      <c r="D35" s="239"/>
      <c r="E35" s="279"/>
      <c r="F35" s="280"/>
      <c r="G35" s="280"/>
      <c r="H35" s="280"/>
      <c r="I35" s="293"/>
      <c r="J35" s="318"/>
      <c r="K35" s="316"/>
      <c r="L35" s="316"/>
      <c r="M35" s="316"/>
      <c r="N35" s="316"/>
      <c r="O35" s="317"/>
      <c r="P35" s="308"/>
      <c r="Q35" s="308"/>
      <c r="R35" s="308"/>
      <c r="S35" s="308"/>
      <c r="T35" s="308"/>
      <c r="U35" s="309"/>
      <c r="V35" s="307"/>
      <c r="W35" s="308"/>
      <c r="X35" s="308"/>
      <c r="Y35" s="308"/>
      <c r="Z35" s="308"/>
      <c r="AA35" s="309"/>
      <c r="AB35" s="290"/>
      <c r="AC35" s="287"/>
      <c r="AD35" s="285"/>
      <c r="AE35" s="285"/>
      <c r="AF35" s="285"/>
      <c r="AG35" s="286"/>
      <c r="AH35" s="298"/>
      <c r="AI35" s="299"/>
      <c r="AJ35" s="299"/>
      <c r="AK35" s="299"/>
      <c r="AL35" s="299"/>
      <c r="AM35" s="300"/>
      <c r="AN35" s="84"/>
      <c r="AO35" s="270"/>
      <c r="AP35" s="271"/>
      <c r="AQ35" s="271"/>
      <c r="AR35" s="271"/>
      <c r="AS35" s="271"/>
      <c r="AT35" s="272"/>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38"/>
      <c r="C36" s="238"/>
      <c r="D36" s="239"/>
      <c r="E36" s="279"/>
      <c r="F36" s="280"/>
      <c r="G36" s="280"/>
      <c r="H36" s="280"/>
      <c r="I36" s="293"/>
      <c r="J36" s="318" t="str">
        <f ca="1">IF(AND('Mapa final'!$H$64="Baja",'Mapa final'!$L$64="Leve"),CONCATENATE("R",'Mapa final'!$A$64),"")</f>
        <v/>
      </c>
      <c r="K36" s="316"/>
      <c r="L36" s="316" t="str">
        <f>IF(AND('Mapa final'!$H$70="Baja",'Mapa final'!$L$70="Leve"),CONCATENATE("R",'Mapa final'!$A$70),"")</f>
        <v/>
      </c>
      <c r="M36" s="316"/>
      <c r="N36" s="316" t="str">
        <f>IF(AND('Mapa final'!$H$76="Baja",'Mapa final'!$L$76="Leve"),CONCATENATE("R",'Mapa final'!$A$76),"")</f>
        <v/>
      </c>
      <c r="O36" s="317"/>
      <c r="P36" s="308" t="str">
        <f ca="1">IF(AND('Mapa final'!$H$64="Baja",'Mapa final'!$L$64="Menor"),CONCATENATE("R",'Mapa final'!$A$64),"")</f>
        <v/>
      </c>
      <c r="Q36" s="308"/>
      <c r="R36" s="308" t="str">
        <f>IF(AND('Mapa final'!$H$70="Baja",'Mapa final'!$L$70="Menor"),CONCATENATE("R",'Mapa final'!$A$70),"")</f>
        <v/>
      </c>
      <c r="S36" s="308"/>
      <c r="T36" s="308" t="str">
        <f>IF(AND('Mapa final'!$H$76="Baja",'Mapa final'!$L$76="Menor"),CONCATENATE("R",'Mapa final'!$A$76),"")</f>
        <v/>
      </c>
      <c r="U36" s="309"/>
      <c r="V36" s="307" t="str">
        <f ca="1">IF(AND('Mapa final'!$H$64="Baja",'Mapa final'!$L$64="Moderado"),CONCATENATE("R",'Mapa final'!$A$64),"")</f>
        <v/>
      </c>
      <c r="W36" s="308"/>
      <c r="X36" s="308" t="str">
        <f>IF(AND('Mapa final'!$H$70="Baja",'Mapa final'!$L$70="Moderado"),CONCATENATE("R",'Mapa final'!$A$70),"")</f>
        <v/>
      </c>
      <c r="Y36" s="308"/>
      <c r="Z36" s="308" t="str">
        <f>IF(AND('Mapa final'!$H$76="Baja",'Mapa final'!$L$76="Moderado"),CONCATENATE("R",'Mapa final'!$A$76),"")</f>
        <v/>
      </c>
      <c r="AA36" s="309"/>
      <c r="AB36" s="290" t="str">
        <f ca="1">IF(AND('Mapa final'!$H$64="Baja",'Mapa final'!$L$64="Mayor"),CONCATENATE("R",'Mapa final'!$A$64),"")</f>
        <v/>
      </c>
      <c r="AC36" s="287"/>
      <c r="AD36" s="285" t="str">
        <f>IF(AND('Mapa final'!$H$70="Baja",'Mapa final'!$L$70="Mayor"),CONCATENATE("R",'Mapa final'!$A$70),"")</f>
        <v/>
      </c>
      <c r="AE36" s="285"/>
      <c r="AF36" s="285" t="str">
        <f>IF(AND('Mapa final'!$H$76="Baja",'Mapa final'!$L$76="Mayor"),CONCATENATE("R",'Mapa final'!$A$76),"")</f>
        <v/>
      </c>
      <c r="AG36" s="286"/>
      <c r="AH36" s="298" t="str">
        <f ca="1">IF(AND('Mapa final'!$H$64="Baja",'Mapa final'!$L$64="Catastrófico"),CONCATENATE("R",'Mapa final'!$A$64),"")</f>
        <v/>
      </c>
      <c r="AI36" s="299"/>
      <c r="AJ36" s="299" t="str">
        <f>IF(AND('Mapa final'!$H$70="Baja",'Mapa final'!$L$70="Catastrófico"),CONCATENATE("R",'Mapa final'!$A$70),"")</f>
        <v/>
      </c>
      <c r="AK36" s="299"/>
      <c r="AL36" s="299" t="str">
        <f>IF(AND('Mapa final'!$H$76="Baja",'Mapa final'!$L$76="Catastrófico"),CONCATENATE("R",'Mapa final'!$A$76),"")</f>
        <v/>
      </c>
      <c r="AM36" s="300"/>
      <c r="AN36" s="84"/>
      <c r="AO36" s="270"/>
      <c r="AP36" s="271"/>
      <c r="AQ36" s="271"/>
      <c r="AR36" s="271"/>
      <c r="AS36" s="271"/>
      <c r="AT36" s="27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38"/>
      <c r="C37" s="238"/>
      <c r="D37" s="239"/>
      <c r="E37" s="282"/>
      <c r="F37" s="283"/>
      <c r="G37" s="283"/>
      <c r="H37" s="283"/>
      <c r="I37" s="283"/>
      <c r="J37" s="319"/>
      <c r="K37" s="320"/>
      <c r="L37" s="320"/>
      <c r="M37" s="320"/>
      <c r="N37" s="320"/>
      <c r="O37" s="321"/>
      <c r="P37" s="311"/>
      <c r="Q37" s="311"/>
      <c r="R37" s="311"/>
      <c r="S37" s="311"/>
      <c r="T37" s="311"/>
      <c r="U37" s="312"/>
      <c r="V37" s="310"/>
      <c r="W37" s="311"/>
      <c r="X37" s="311"/>
      <c r="Y37" s="311"/>
      <c r="Z37" s="311"/>
      <c r="AA37" s="312"/>
      <c r="AB37" s="295"/>
      <c r="AC37" s="296"/>
      <c r="AD37" s="296"/>
      <c r="AE37" s="296"/>
      <c r="AF37" s="296"/>
      <c r="AG37" s="297"/>
      <c r="AH37" s="301"/>
      <c r="AI37" s="302"/>
      <c r="AJ37" s="302"/>
      <c r="AK37" s="302"/>
      <c r="AL37" s="302"/>
      <c r="AM37" s="303"/>
      <c r="AN37" s="84"/>
      <c r="AO37" s="273"/>
      <c r="AP37" s="274"/>
      <c r="AQ37" s="274"/>
      <c r="AR37" s="274"/>
      <c r="AS37" s="274"/>
      <c r="AT37" s="27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38"/>
      <c r="C38" s="238"/>
      <c r="D38" s="239"/>
      <c r="E38" s="276" t="s">
        <v>113</v>
      </c>
      <c r="F38" s="277"/>
      <c r="G38" s="277"/>
      <c r="H38" s="277"/>
      <c r="I38" s="278"/>
      <c r="J38" s="322" t="str">
        <f ca="1">IF(AND('Mapa final'!$H$10="Muy Baja",'Mapa final'!$L$10="Leve"),CONCATENATE("R",'Mapa final'!$A$10),"")</f>
        <v>R1</v>
      </c>
      <c r="K38" s="323"/>
      <c r="L38" s="323" t="str">
        <f ca="1">IF(AND('Mapa final'!$H$16="Muy Baja",'Mapa final'!$L$16="Leve"),CONCATENATE("R",'Mapa final'!$A$16),"")</f>
        <v/>
      </c>
      <c r="M38" s="323"/>
      <c r="N38" s="323" t="str">
        <f ca="1">IF(AND('Mapa final'!$H$22="Muy Baja",'Mapa final'!$L$22="Leve"),CONCATENATE("R",'Mapa final'!$A$22),"")</f>
        <v/>
      </c>
      <c r="O38" s="324"/>
      <c r="P38" s="322" t="str">
        <f ca="1">IF(AND('Mapa final'!$H$10="Muy Baja",'Mapa final'!$L$10="Menor"),CONCATENATE("R",'Mapa final'!$A$10),"")</f>
        <v/>
      </c>
      <c r="Q38" s="323"/>
      <c r="R38" s="323" t="str">
        <f ca="1">IF(AND('Mapa final'!$H$16="Muy Baja",'Mapa final'!$L$16="Menor"),CONCATENATE("R",'Mapa final'!$A$16),"")</f>
        <v/>
      </c>
      <c r="S38" s="323"/>
      <c r="T38" s="323" t="str">
        <f ca="1">IF(AND('Mapa final'!$H$22="Muy Baja",'Mapa final'!$L$22="Menor"),CONCATENATE("R",'Mapa final'!$A$22),"")</f>
        <v/>
      </c>
      <c r="U38" s="324"/>
      <c r="V38" s="313" t="str">
        <f ca="1">IF(AND('Mapa final'!$H$10="Muy Baja",'Mapa final'!$L$10="Moderado"),CONCATENATE("R",'Mapa final'!$A$10),"")</f>
        <v/>
      </c>
      <c r="W38" s="314"/>
      <c r="X38" s="314" t="str">
        <f ca="1">IF(AND('Mapa final'!$H$16="Muy Baja",'Mapa final'!$L$16="Moderado"),CONCATENATE("R",'Mapa final'!$A$16),"")</f>
        <v/>
      </c>
      <c r="Y38" s="314"/>
      <c r="Z38" s="314" t="str">
        <f ca="1">IF(AND('Mapa final'!$H$22="Muy Baja",'Mapa final'!$L$22="Moderado"),CONCATENATE("R",'Mapa final'!$A$22),"")</f>
        <v/>
      </c>
      <c r="AA38" s="315"/>
      <c r="AB38" s="288" t="str">
        <f ca="1">IF(AND('Mapa final'!$H$10="Muy Baja",'Mapa final'!$L$10="Mayor"),CONCATENATE("R",'Mapa final'!$A$10),"")</f>
        <v/>
      </c>
      <c r="AC38" s="289"/>
      <c r="AD38" s="289" t="str">
        <f ca="1">IF(AND('Mapa final'!$H$16="Muy Baja",'Mapa final'!$L$16="Mayor"),CONCATENATE("R",'Mapa final'!$A$16),"")</f>
        <v/>
      </c>
      <c r="AE38" s="289"/>
      <c r="AF38" s="289" t="str">
        <f ca="1">IF(AND('Mapa final'!$H$22="Muy Baja",'Mapa final'!$L$22="Mayor"),CONCATENATE("R",'Mapa final'!$A$22),"")</f>
        <v/>
      </c>
      <c r="AG38" s="291"/>
      <c r="AH38" s="304" t="str">
        <f ca="1">IF(AND('Mapa final'!$H$10="Muy Baja",'Mapa final'!$L$10="Catastrófico"),CONCATENATE("R",'Mapa final'!$A$10),"")</f>
        <v/>
      </c>
      <c r="AI38" s="305"/>
      <c r="AJ38" s="305" t="str">
        <f ca="1">IF(AND('Mapa final'!$H$16="Muy Baja",'Mapa final'!$L$16="Catastrófico"),CONCATENATE("R",'Mapa final'!$A$16),"")</f>
        <v/>
      </c>
      <c r="AK38" s="305"/>
      <c r="AL38" s="305" t="str">
        <f ca="1">IF(AND('Mapa final'!$H$22="Muy Baja",'Mapa final'!$L$22="Catastrófico"),CONCATENATE("R",'Mapa final'!$A$22),"")</f>
        <v/>
      </c>
      <c r="AM38" s="306"/>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38"/>
      <c r="C39" s="238"/>
      <c r="D39" s="239"/>
      <c r="E39" s="279"/>
      <c r="F39" s="280"/>
      <c r="G39" s="280"/>
      <c r="H39" s="280"/>
      <c r="I39" s="281"/>
      <c r="J39" s="318"/>
      <c r="K39" s="316"/>
      <c r="L39" s="316"/>
      <c r="M39" s="316"/>
      <c r="N39" s="316"/>
      <c r="O39" s="317"/>
      <c r="P39" s="318"/>
      <c r="Q39" s="316"/>
      <c r="R39" s="316"/>
      <c r="S39" s="316"/>
      <c r="T39" s="316"/>
      <c r="U39" s="317"/>
      <c r="V39" s="307"/>
      <c r="W39" s="308"/>
      <c r="X39" s="308"/>
      <c r="Y39" s="308"/>
      <c r="Z39" s="308"/>
      <c r="AA39" s="309"/>
      <c r="AB39" s="290"/>
      <c r="AC39" s="287"/>
      <c r="AD39" s="287"/>
      <c r="AE39" s="287"/>
      <c r="AF39" s="287"/>
      <c r="AG39" s="286"/>
      <c r="AH39" s="298"/>
      <c r="AI39" s="299"/>
      <c r="AJ39" s="299"/>
      <c r="AK39" s="299"/>
      <c r="AL39" s="299"/>
      <c r="AM39" s="300"/>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38"/>
      <c r="C40" s="238"/>
      <c r="D40" s="239"/>
      <c r="E40" s="279"/>
      <c r="F40" s="280"/>
      <c r="G40" s="280"/>
      <c r="H40" s="280"/>
      <c r="I40" s="281"/>
      <c r="J40" s="318" t="str">
        <f ca="1">IF(AND('Mapa final'!$H$28="Muy Baja",'Mapa final'!$L$28="Leve"),CONCATENATE("R",'Mapa final'!$A$28),"")</f>
        <v/>
      </c>
      <c r="K40" s="316"/>
      <c r="L40" s="316" t="str">
        <f ca="1">IF(AND('Mapa final'!$H$34="Muy Baja",'Mapa final'!$L$34="Leve"),CONCATENATE("R",'Mapa final'!$A$34),"")</f>
        <v/>
      </c>
      <c r="M40" s="316"/>
      <c r="N40" s="316" t="str">
        <f ca="1">IF(AND('Mapa final'!$H$40="Muy Baja",'Mapa final'!$L$40="Leve"),CONCATENATE("R",'Mapa final'!$A$40),"")</f>
        <v/>
      </c>
      <c r="O40" s="317"/>
      <c r="P40" s="318" t="str">
        <f ca="1">IF(AND('Mapa final'!$H$28="Muy Baja",'Mapa final'!$L$28="Menor"),CONCATENATE("R",'Mapa final'!$A$28),"")</f>
        <v/>
      </c>
      <c r="Q40" s="316"/>
      <c r="R40" s="316" t="str">
        <f ca="1">IF(AND('Mapa final'!$H$34="Muy Baja",'Mapa final'!$L$34="Menor"),CONCATENATE("R",'Mapa final'!$A$34),"")</f>
        <v/>
      </c>
      <c r="S40" s="316"/>
      <c r="T40" s="316" t="str">
        <f ca="1">IF(AND('Mapa final'!$H$40="Muy Baja",'Mapa final'!$L$40="Menor"),CONCATENATE("R",'Mapa final'!$A$40),"")</f>
        <v/>
      </c>
      <c r="U40" s="317"/>
      <c r="V40" s="307" t="str">
        <f ca="1">IF(AND('Mapa final'!$H$28="Muy Baja",'Mapa final'!$L$28="Moderado"),CONCATENATE("R",'Mapa final'!$A$28),"")</f>
        <v/>
      </c>
      <c r="W40" s="308"/>
      <c r="X40" s="308" t="str">
        <f ca="1">IF(AND('Mapa final'!$H$34="Muy Baja",'Mapa final'!$L$34="Moderado"),CONCATENATE("R",'Mapa final'!$A$34),"")</f>
        <v/>
      </c>
      <c r="Y40" s="308"/>
      <c r="Z40" s="308" t="str">
        <f ca="1">IF(AND('Mapa final'!$H$40="Muy Baja",'Mapa final'!$L$40="Moderado"),CONCATENATE("R",'Mapa final'!$A$40),"")</f>
        <v/>
      </c>
      <c r="AA40" s="309"/>
      <c r="AB40" s="290" t="str">
        <f ca="1">IF(AND('Mapa final'!$H$28="Muy Baja",'Mapa final'!$L$28="Mayor"),CONCATENATE("R",'Mapa final'!$A$28),"")</f>
        <v/>
      </c>
      <c r="AC40" s="287"/>
      <c r="AD40" s="285" t="str">
        <f ca="1">IF(AND('Mapa final'!$H$34="Muy Baja",'Mapa final'!$L$34="Mayor"),CONCATENATE("R",'Mapa final'!$A$34),"")</f>
        <v/>
      </c>
      <c r="AE40" s="285"/>
      <c r="AF40" s="285" t="str">
        <f ca="1">IF(AND('Mapa final'!$H$40="Muy Baja",'Mapa final'!$L$40="Mayor"),CONCATENATE("R",'Mapa final'!$A$40),"")</f>
        <v/>
      </c>
      <c r="AG40" s="286"/>
      <c r="AH40" s="298" t="str">
        <f ca="1">IF(AND('Mapa final'!$H$28="Muy Baja",'Mapa final'!$L$28="Catastrófico"),CONCATENATE("R",'Mapa final'!$A$28),"")</f>
        <v/>
      </c>
      <c r="AI40" s="299"/>
      <c r="AJ40" s="299" t="str">
        <f ca="1">IF(AND('Mapa final'!$H$34="Muy Baja",'Mapa final'!$L$34="Catastrófico"),CONCATENATE("R",'Mapa final'!$A$34),"")</f>
        <v/>
      </c>
      <c r="AK40" s="299"/>
      <c r="AL40" s="299" t="str">
        <f ca="1">IF(AND('Mapa final'!$H$40="Muy Baja",'Mapa final'!$L$40="Catastrófico"),CONCATENATE("R",'Mapa final'!$A$40),"")</f>
        <v/>
      </c>
      <c r="AM40" s="300"/>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38"/>
      <c r="C41" s="238"/>
      <c r="D41" s="239"/>
      <c r="E41" s="279"/>
      <c r="F41" s="280"/>
      <c r="G41" s="280"/>
      <c r="H41" s="280"/>
      <c r="I41" s="281"/>
      <c r="J41" s="318"/>
      <c r="K41" s="316"/>
      <c r="L41" s="316"/>
      <c r="M41" s="316"/>
      <c r="N41" s="316"/>
      <c r="O41" s="317"/>
      <c r="P41" s="318"/>
      <c r="Q41" s="316"/>
      <c r="R41" s="316"/>
      <c r="S41" s="316"/>
      <c r="T41" s="316"/>
      <c r="U41" s="317"/>
      <c r="V41" s="307"/>
      <c r="W41" s="308"/>
      <c r="X41" s="308"/>
      <c r="Y41" s="308"/>
      <c r="Z41" s="308"/>
      <c r="AA41" s="309"/>
      <c r="AB41" s="290"/>
      <c r="AC41" s="287"/>
      <c r="AD41" s="285"/>
      <c r="AE41" s="285"/>
      <c r="AF41" s="285"/>
      <c r="AG41" s="286"/>
      <c r="AH41" s="298"/>
      <c r="AI41" s="299"/>
      <c r="AJ41" s="299"/>
      <c r="AK41" s="299"/>
      <c r="AL41" s="299"/>
      <c r="AM41" s="300"/>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38"/>
      <c r="C42" s="238"/>
      <c r="D42" s="239"/>
      <c r="E42" s="279"/>
      <c r="F42" s="280"/>
      <c r="G42" s="280"/>
      <c r="H42" s="280"/>
      <c r="I42" s="281"/>
      <c r="J42" s="318" t="str">
        <f ca="1">IF(AND('Mapa final'!$H$46="Muy Baja",'Mapa final'!$L$46="Leve"),CONCATENATE("R",'Mapa final'!$A$46),"")</f>
        <v/>
      </c>
      <c r="K42" s="316"/>
      <c r="L42" s="316" t="str">
        <f ca="1">IF(AND('Mapa final'!$H$52="Muy Baja",'Mapa final'!$L$52="Leve"),CONCATENATE("R",'Mapa final'!$A$52),"")</f>
        <v/>
      </c>
      <c r="M42" s="316"/>
      <c r="N42" s="316" t="str">
        <f ca="1">IF(AND('Mapa final'!$H$58="Muy Baja",'Mapa final'!$L$58="Leve"),CONCATENATE("R",'Mapa final'!$A$58),"")</f>
        <v/>
      </c>
      <c r="O42" s="317"/>
      <c r="P42" s="318" t="str">
        <f ca="1">IF(AND('Mapa final'!$H$46="Muy Baja",'Mapa final'!$L$46="Menor"),CONCATENATE("R",'Mapa final'!$A$46),"")</f>
        <v/>
      </c>
      <c r="Q42" s="316"/>
      <c r="R42" s="316" t="str">
        <f ca="1">IF(AND('Mapa final'!$H$52="Muy Baja",'Mapa final'!$L$52="Menor"),CONCATENATE("R",'Mapa final'!$A$52),"")</f>
        <v/>
      </c>
      <c r="S42" s="316"/>
      <c r="T42" s="316" t="str">
        <f ca="1">IF(AND('Mapa final'!$H$58="Muy Baja",'Mapa final'!$L$58="Menor"),CONCATENATE("R",'Mapa final'!$A$58),"")</f>
        <v/>
      </c>
      <c r="U42" s="317"/>
      <c r="V42" s="307" t="str">
        <f ca="1">IF(AND('Mapa final'!$H$46="Muy Baja",'Mapa final'!$L$46="Moderado"),CONCATENATE("R",'Mapa final'!$A$46),"")</f>
        <v/>
      </c>
      <c r="W42" s="308"/>
      <c r="X42" s="308" t="str">
        <f ca="1">IF(AND('Mapa final'!$H$52="Muy Baja",'Mapa final'!$L$52="Moderado"),CONCATENATE("R",'Mapa final'!$A$52),"")</f>
        <v/>
      </c>
      <c r="Y42" s="308"/>
      <c r="Z42" s="308" t="str">
        <f ca="1">IF(AND('Mapa final'!$H$58="Muy Baja",'Mapa final'!$L$58="Moderado"),CONCATENATE("R",'Mapa final'!$A$58),"")</f>
        <v/>
      </c>
      <c r="AA42" s="309"/>
      <c r="AB42" s="290" t="str">
        <f ca="1">IF(AND('Mapa final'!$H$46="Muy Baja",'Mapa final'!$L$46="Mayor"),CONCATENATE("R",'Mapa final'!$A$46),"")</f>
        <v/>
      </c>
      <c r="AC42" s="287"/>
      <c r="AD42" s="285" t="str">
        <f ca="1">IF(AND('Mapa final'!$H$52="Muy Baja",'Mapa final'!$L$52="Mayor"),CONCATENATE("R",'Mapa final'!$A$52),"")</f>
        <v/>
      </c>
      <c r="AE42" s="285"/>
      <c r="AF42" s="285" t="str">
        <f ca="1">IF(AND('Mapa final'!$H$58="Muy Baja",'Mapa final'!$L$58="Mayor"),CONCATENATE("R",'Mapa final'!$A$58),"")</f>
        <v/>
      </c>
      <c r="AG42" s="286"/>
      <c r="AH42" s="298" t="str">
        <f ca="1">IF(AND('Mapa final'!$H$46="Muy Baja",'Mapa final'!$L$46="Catastrófico"),CONCATENATE("R",'Mapa final'!$A$46),"")</f>
        <v/>
      </c>
      <c r="AI42" s="299"/>
      <c r="AJ42" s="299" t="str">
        <f ca="1">IF(AND('Mapa final'!$H$52="Muy Baja",'Mapa final'!$L$52="Catastrófico"),CONCATENATE("R",'Mapa final'!$A$52),"")</f>
        <v/>
      </c>
      <c r="AK42" s="299"/>
      <c r="AL42" s="299" t="str">
        <f ca="1">IF(AND('Mapa final'!$H$58="Muy Baja",'Mapa final'!$L$58="Catastrófico"),CONCATENATE("R",'Mapa final'!$A$58),"")</f>
        <v/>
      </c>
      <c r="AM42" s="300"/>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38"/>
      <c r="C43" s="238"/>
      <c r="D43" s="239"/>
      <c r="E43" s="279"/>
      <c r="F43" s="280"/>
      <c r="G43" s="280"/>
      <c r="H43" s="280"/>
      <c r="I43" s="281"/>
      <c r="J43" s="318"/>
      <c r="K43" s="316"/>
      <c r="L43" s="316"/>
      <c r="M43" s="316"/>
      <c r="N43" s="316"/>
      <c r="O43" s="317"/>
      <c r="P43" s="318"/>
      <c r="Q43" s="316"/>
      <c r="R43" s="316"/>
      <c r="S43" s="316"/>
      <c r="T43" s="316"/>
      <c r="U43" s="317"/>
      <c r="V43" s="307"/>
      <c r="W43" s="308"/>
      <c r="X43" s="308"/>
      <c r="Y43" s="308"/>
      <c r="Z43" s="308"/>
      <c r="AA43" s="309"/>
      <c r="AB43" s="290"/>
      <c r="AC43" s="287"/>
      <c r="AD43" s="285"/>
      <c r="AE43" s="285"/>
      <c r="AF43" s="285"/>
      <c r="AG43" s="286"/>
      <c r="AH43" s="298"/>
      <c r="AI43" s="299"/>
      <c r="AJ43" s="299"/>
      <c r="AK43" s="299"/>
      <c r="AL43" s="299"/>
      <c r="AM43" s="300"/>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38"/>
      <c r="C44" s="238"/>
      <c r="D44" s="239"/>
      <c r="E44" s="279"/>
      <c r="F44" s="280"/>
      <c r="G44" s="280"/>
      <c r="H44" s="280"/>
      <c r="I44" s="281"/>
      <c r="J44" s="318" t="str">
        <f ca="1">IF(AND('Mapa final'!$H$64="Muy Baja",'Mapa final'!$L$64="Leve"),CONCATENATE("R",'Mapa final'!$A$64),"")</f>
        <v/>
      </c>
      <c r="K44" s="316"/>
      <c r="L44" s="316" t="str">
        <f>IF(AND('Mapa final'!$H$70="Muy Baja",'Mapa final'!$L$70="Leve"),CONCATENATE("R",'Mapa final'!$A$70),"")</f>
        <v/>
      </c>
      <c r="M44" s="316"/>
      <c r="N44" s="316" t="str">
        <f>IF(AND('Mapa final'!$H$76="Muy Baja",'Mapa final'!$L$76="Leve"),CONCATENATE("R",'Mapa final'!$A$76),"")</f>
        <v/>
      </c>
      <c r="O44" s="317"/>
      <c r="P44" s="318" t="str">
        <f ca="1">IF(AND('Mapa final'!$H$64="Muy Baja",'Mapa final'!$L$64="Menor"),CONCATENATE("R",'Mapa final'!$A$64),"")</f>
        <v/>
      </c>
      <c r="Q44" s="316"/>
      <c r="R44" s="316" t="str">
        <f>IF(AND('Mapa final'!$H$70="Muy Baja",'Mapa final'!$L$70="Menor"),CONCATENATE("R",'Mapa final'!$A$70),"")</f>
        <v/>
      </c>
      <c r="S44" s="316"/>
      <c r="T44" s="316" t="str">
        <f>IF(AND('Mapa final'!$H$76="Muy Baja",'Mapa final'!$L$76="Menor"),CONCATENATE("R",'Mapa final'!$A$76),"")</f>
        <v/>
      </c>
      <c r="U44" s="317"/>
      <c r="V44" s="307" t="str">
        <f ca="1">IF(AND('Mapa final'!$H$64="Muy Baja",'Mapa final'!$L$64="Moderado"),CONCATENATE("R",'Mapa final'!$A$64),"")</f>
        <v/>
      </c>
      <c r="W44" s="308"/>
      <c r="X44" s="308" t="str">
        <f>IF(AND('Mapa final'!$H$70="Muy Baja",'Mapa final'!$L$70="Moderado"),CONCATENATE("R",'Mapa final'!$A$70),"")</f>
        <v/>
      </c>
      <c r="Y44" s="308"/>
      <c r="Z44" s="308" t="str">
        <f>IF(AND('Mapa final'!$H$76="Muy Baja",'Mapa final'!$L$76="Moderado"),CONCATENATE("R",'Mapa final'!$A$76),"")</f>
        <v/>
      </c>
      <c r="AA44" s="309"/>
      <c r="AB44" s="290" t="str">
        <f ca="1">IF(AND('Mapa final'!$H$64="Muy Baja",'Mapa final'!$L$64="Mayor"),CONCATENATE("R",'Mapa final'!$A$64),"")</f>
        <v/>
      </c>
      <c r="AC44" s="287"/>
      <c r="AD44" s="285" t="str">
        <f>IF(AND('Mapa final'!$H$70="Muy Baja",'Mapa final'!$L$70="Mayor"),CONCATENATE("R",'Mapa final'!$A$70),"")</f>
        <v/>
      </c>
      <c r="AE44" s="285"/>
      <c r="AF44" s="285" t="str">
        <f>IF(AND('Mapa final'!$H$76="Muy Baja",'Mapa final'!$L$76="Mayor"),CONCATENATE("R",'Mapa final'!$A$76),"")</f>
        <v/>
      </c>
      <c r="AG44" s="286"/>
      <c r="AH44" s="298" t="str">
        <f ca="1">IF(AND('Mapa final'!$H$64="Muy Baja",'Mapa final'!$L$64="Catastrófico"),CONCATENATE("R",'Mapa final'!$A$64),"")</f>
        <v/>
      </c>
      <c r="AI44" s="299"/>
      <c r="AJ44" s="299" t="str">
        <f>IF(AND('Mapa final'!$H$70="Muy Baja",'Mapa final'!$L$70="Catastrófico"),CONCATENATE("R",'Mapa final'!$A$70),"")</f>
        <v/>
      </c>
      <c r="AK44" s="299"/>
      <c r="AL44" s="299" t="str">
        <f>IF(AND('Mapa final'!$H$76="Muy Baja",'Mapa final'!$L$76="Catastrófico"),CONCATENATE("R",'Mapa final'!$A$76),"")</f>
        <v/>
      </c>
      <c r="AM44" s="300"/>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38"/>
      <c r="C45" s="238"/>
      <c r="D45" s="239"/>
      <c r="E45" s="282"/>
      <c r="F45" s="283"/>
      <c r="G45" s="283"/>
      <c r="H45" s="283"/>
      <c r="I45" s="284"/>
      <c r="J45" s="319"/>
      <c r="K45" s="320"/>
      <c r="L45" s="320"/>
      <c r="M45" s="320"/>
      <c r="N45" s="320"/>
      <c r="O45" s="321"/>
      <c r="P45" s="319"/>
      <c r="Q45" s="320"/>
      <c r="R45" s="320"/>
      <c r="S45" s="320"/>
      <c r="T45" s="320"/>
      <c r="U45" s="321"/>
      <c r="V45" s="310"/>
      <c r="W45" s="311"/>
      <c r="X45" s="311"/>
      <c r="Y45" s="311"/>
      <c r="Z45" s="311"/>
      <c r="AA45" s="312"/>
      <c r="AB45" s="295"/>
      <c r="AC45" s="296"/>
      <c r="AD45" s="296"/>
      <c r="AE45" s="296"/>
      <c r="AF45" s="296"/>
      <c r="AG45" s="297"/>
      <c r="AH45" s="301"/>
      <c r="AI45" s="302"/>
      <c r="AJ45" s="302"/>
      <c r="AK45" s="302"/>
      <c r="AL45" s="302"/>
      <c r="AM45" s="303"/>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4"/>
      <c r="AD46" s="277"/>
      <c r="AE46" s="277"/>
      <c r="AF46" s="277"/>
      <c r="AG46" s="278"/>
      <c r="AH46" s="276" t="s">
        <v>108</v>
      </c>
      <c r="AI46" s="277"/>
      <c r="AJ46" s="277"/>
      <c r="AK46" s="277"/>
      <c r="AL46" s="277"/>
      <c r="AM46" s="278"/>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topLeftCell="A21" zoomScale="50" zoomScaleNormal="50" workbookViewId="0">
      <selection activeCell="X46" sqref="X4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52" t="s">
        <v>160</v>
      </c>
      <c r="C2" s="353"/>
      <c r="D2" s="353"/>
      <c r="E2" s="353"/>
      <c r="F2" s="353"/>
      <c r="G2" s="353"/>
      <c r="H2" s="353"/>
      <c r="I2" s="353"/>
      <c r="J2" s="292" t="s">
        <v>2</v>
      </c>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53"/>
      <c r="C3" s="353"/>
      <c r="D3" s="353"/>
      <c r="E3" s="353"/>
      <c r="F3" s="353"/>
      <c r="G3" s="353"/>
      <c r="H3" s="353"/>
      <c r="I3" s="353"/>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53"/>
      <c r="C4" s="353"/>
      <c r="D4" s="353"/>
      <c r="E4" s="353"/>
      <c r="F4" s="353"/>
      <c r="G4" s="353"/>
      <c r="H4" s="353"/>
      <c r="I4" s="353"/>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38" t="s">
        <v>4</v>
      </c>
      <c r="C6" s="238"/>
      <c r="D6" s="239"/>
      <c r="E6" s="335" t="s">
        <v>116</v>
      </c>
      <c r="F6" s="336"/>
      <c r="G6" s="336"/>
      <c r="H6" s="336"/>
      <c r="I6" s="354"/>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4"/>
      <c r="AO6" s="343" t="s">
        <v>79</v>
      </c>
      <c r="AP6" s="344"/>
      <c r="AQ6" s="344"/>
      <c r="AR6" s="344"/>
      <c r="AS6" s="344"/>
      <c r="AT6" s="345"/>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38"/>
      <c r="C7" s="238"/>
      <c r="D7" s="239"/>
      <c r="E7" s="339"/>
      <c r="F7" s="340"/>
      <c r="G7" s="340"/>
      <c r="H7" s="340"/>
      <c r="I7" s="355"/>
      <c r="J7" s="52" t="str">
        <f>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4"/>
      <c r="AO7" s="346"/>
      <c r="AP7" s="347"/>
      <c r="AQ7" s="347"/>
      <c r="AR7" s="347"/>
      <c r="AS7" s="347"/>
      <c r="AT7" s="348"/>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38"/>
      <c r="C8" s="238"/>
      <c r="D8" s="239"/>
      <c r="E8" s="339"/>
      <c r="F8" s="340"/>
      <c r="G8" s="340"/>
      <c r="H8" s="340"/>
      <c r="I8" s="355"/>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4"/>
      <c r="AO8" s="346"/>
      <c r="AP8" s="347"/>
      <c r="AQ8" s="347"/>
      <c r="AR8" s="347"/>
      <c r="AS8" s="347"/>
      <c r="AT8" s="348"/>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38"/>
      <c r="C9" s="238"/>
      <c r="D9" s="239"/>
      <c r="E9" s="339"/>
      <c r="F9" s="340"/>
      <c r="G9" s="340"/>
      <c r="H9" s="340"/>
      <c r="I9" s="355"/>
      <c r="J9" s="52" t="str">
        <f>IF(AND('Mapa final'!$Y$28="Muy Alta",'Mapa final'!$AA$28="Leve"),CONCATENATE("R4C",'Mapa final'!$O$28),"")</f>
        <v/>
      </c>
      <c r="K9" s="53" t="str">
        <f>IF(AND('Mapa final'!$Y$29="Muy Alta",'Mapa final'!$AA$29="Leve"),CONCATENATE("R4C",'Mapa final'!$O$29),"")</f>
        <v/>
      </c>
      <c r="L9" s="58" t="str">
        <f>IF(AND('Mapa final'!$Y$30="Muy Alta",'Mapa final'!$AA$30="Leve"),CONCATENATE("R4C",'Mapa final'!$O$30),"")</f>
        <v/>
      </c>
      <c r="M9" s="58" t="str">
        <f>IF(AND('Mapa final'!$Y$31="Muy Alta",'Mapa final'!$AA$31="Leve"),CONCATENATE("R4C",'Mapa final'!$O$31),"")</f>
        <v/>
      </c>
      <c r="N9" s="58"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8" t="str">
        <f>IF(AND('Mapa final'!$Y$30="Muy Alta",'Mapa final'!$AA$30="Menor"),CONCATENATE("R4C",'Mapa final'!$O$30),"")</f>
        <v/>
      </c>
      <c r="S9" s="58" t="str">
        <f>IF(AND('Mapa final'!$Y$31="Muy Alta",'Mapa final'!$AA$31="Menor"),CONCATENATE("R4C",'Mapa final'!$O$31),"")</f>
        <v/>
      </c>
      <c r="T9" s="58"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8" t="str">
        <f>IF(AND('Mapa final'!$Y$30="Muy Alta",'Mapa final'!$AA$30="Moderado"),CONCATENATE("R4C",'Mapa final'!$O$30),"")</f>
        <v/>
      </c>
      <c r="Y9" s="58" t="str">
        <f>IF(AND('Mapa final'!$Y$31="Muy Alta",'Mapa final'!$AA$31="Moderado"),CONCATENATE("R4C",'Mapa final'!$O$31),"")</f>
        <v/>
      </c>
      <c r="Z9" s="58"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8" t="str">
        <f>IF(AND('Mapa final'!$Y$30="Muy Alta",'Mapa final'!$AA$30="Mayor"),CONCATENATE("R4C",'Mapa final'!$O$30),"")</f>
        <v/>
      </c>
      <c r="AE9" s="58" t="str">
        <f>IF(AND('Mapa final'!$Y$31="Muy Alta",'Mapa final'!$AA$31="Mayor"),CONCATENATE("R4C",'Mapa final'!$O$31),"")</f>
        <v/>
      </c>
      <c r="AF9" s="58"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4"/>
      <c r="AO9" s="346"/>
      <c r="AP9" s="347"/>
      <c r="AQ9" s="347"/>
      <c r="AR9" s="347"/>
      <c r="AS9" s="347"/>
      <c r="AT9" s="348"/>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38"/>
      <c r="C10" s="238"/>
      <c r="D10" s="239"/>
      <c r="E10" s="339"/>
      <c r="F10" s="340"/>
      <c r="G10" s="340"/>
      <c r="H10" s="340"/>
      <c r="I10" s="355"/>
      <c r="J10" s="52" t="str">
        <f>IF(AND('Mapa final'!$Y$34="Muy Alta",'Mapa final'!$AA$34="Leve"),CONCATENATE("R5C",'Mapa final'!$O$34),"")</f>
        <v/>
      </c>
      <c r="K10" s="53" t="str">
        <f>IF(AND('Mapa final'!$Y$35="Muy Alta",'Mapa final'!$AA$35="Leve"),CONCATENATE("R5C",'Mapa final'!$O$35),"")</f>
        <v/>
      </c>
      <c r="L10" s="58" t="str">
        <f>IF(AND('Mapa final'!$Y$36="Muy Alta",'Mapa final'!$AA$36="Leve"),CONCATENATE("R5C",'Mapa final'!$O$36),"")</f>
        <v/>
      </c>
      <c r="M10" s="58" t="str">
        <f>IF(AND('Mapa final'!$Y$37="Muy Alta",'Mapa final'!$AA$37="Leve"),CONCATENATE("R5C",'Mapa final'!$O$37),"")</f>
        <v/>
      </c>
      <c r="N10" s="58"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8" t="str">
        <f>IF(AND('Mapa final'!$Y$36="Muy Alta",'Mapa final'!$AA$36="Menor"),CONCATENATE("R5C",'Mapa final'!$O$36),"")</f>
        <v/>
      </c>
      <c r="S10" s="58" t="str">
        <f>IF(AND('Mapa final'!$Y$37="Muy Alta",'Mapa final'!$AA$37="Menor"),CONCATENATE("R5C",'Mapa final'!$O$37),"")</f>
        <v/>
      </c>
      <c r="T10" s="58"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8" t="str">
        <f>IF(AND('Mapa final'!$Y$36="Muy Alta",'Mapa final'!$AA$36="Moderado"),CONCATENATE("R5C",'Mapa final'!$O$36),"")</f>
        <v/>
      </c>
      <c r="Y10" s="58" t="str">
        <f>IF(AND('Mapa final'!$Y$37="Muy Alta",'Mapa final'!$AA$37="Moderado"),CONCATENATE("R5C",'Mapa final'!$O$37),"")</f>
        <v/>
      </c>
      <c r="Z10" s="58"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8" t="str">
        <f>IF(AND('Mapa final'!$Y$36="Muy Alta",'Mapa final'!$AA$36="Mayor"),CONCATENATE("R5C",'Mapa final'!$O$36),"")</f>
        <v/>
      </c>
      <c r="AE10" s="58" t="str">
        <f>IF(AND('Mapa final'!$Y$37="Muy Alta",'Mapa final'!$AA$37="Mayor"),CONCATENATE("R5C",'Mapa final'!$O$37),"")</f>
        <v/>
      </c>
      <c r="AF10" s="58"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4"/>
      <c r="AO10" s="346"/>
      <c r="AP10" s="347"/>
      <c r="AQ10" s="347"/>
      <c r="AR10" s="347"/>
      <c r="AS10" s="347"/>
      <c r="AT10" s="348"/>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38"/>
      <c r="C11" s="238"/>
      <c r="D11" s="239"/>
      <c r="E11" s="339"/>
      <c r="F11" s="340"/>
      <c r="G11" s="340"/>
      <c r="H11" s="340"/>
      <c r="I11" s="355"/>
      <c r="J11" s="52" t="str">
        <f>IF(AND('Mapa final'!$Y$40="Muy Alta",'Mapa final'!$AA$40="Leve"),CONCATENATE("R6C",'Mapa final'!$O$40),"")</f>
        <v/>
      </c>
      <c r="K11" s="53" t="str">
        <f>IF(AND('Mapa final'!$Y$41="Muy Alta",'Mapa final'!$AA$41="Leve"),CONCATENATE("R6C",'Mapa final'!$O$41),"")</f>
        <v/>
      </c>
      <c r="L11" s="58" t="str">
        <f>IF(AND('Mapa final'!$Y$42="Muy Alta",'Mapa final'!$AA$42="Leve"),CONCATENATE("R6C",'Mapa final'!$O$42),"")</f>
        <v/>
      </c>
      <c r="M11" s="58" t="str">
        <f>IF(AND('Mapa final'!$Y$43="Muy Alta",'Mapa final'!$AA$43="Leve"),CONCATENATE("R6C",'Mapa final'!$O$43),"")</f>
        <v/>
      </c>
      <c r="N11" s="58"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8" t="str">
        <f>IF(AND('Mapa final'!$Y$42="Muy Alta",'Mapa final'!$AA$42="Menor"),CONCATENATE("R6C",'Mapa final'!$O$42),"")</f>
        <v/>
      </c>
      <c r="S11" s="58" t="str">
        <f>IF(AND('Mapa final'!$Y$43="Muy Alta",'Mapa final'!$AA$43="Menor"),CONCATENATE("R6C",'Mapa final'!$O$43),"")</f>
        <v/>
      </c>
      <c r="T11" s="58"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8" t="str">
        <f>IF(AND('Mapa final'!$Y$42="Muy Alta",'Mapa final'!$AA$42="Moderado"),CONCATENATE("R6C",'Mapa final'!$O$42),"")</f>
        <v/>
      </c>
      <c r="Y11" s="58" t="str">
        <f>IF(AND('Mapa final'!$Y$43="Muy Alta",'Mapa final'!$AA$43="Moderado"),CONCATENATE("R6C",'Mapa final'!$O$43),"")</f>
        <v/>
      </c>
      <c r="Z11" s="58"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8" t="str">
        <f>IF(AND('Mapa final'!$Y$42="Muy Alta",'Mapa final'!$AA$42="Mayor"),CONCATENATE("R6C",'Mapa final'!$O$42),"")</f>
        <v/>
      </c>
      <c r="AE11" s="58" t="str">
        <f>IF(AND('Mapa final'!$Y$43="Muy Alta",'Mapa final'!$AA$43="Mayor"),CONCATENATE("R6C",'Mapa final'!$O$43),"")</f>
        <v/>
      </c>
      <c r="AF11" s="58"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4"/>
      <c r="AO11" s="346"/>
      <c r="AP11" s="347"/>
      <c r="AQ11" s="347"/>
      <c r="AR11" s="347"/>
      <c r="AS11" s="347"/>
      <c r="AT11" s="348"/>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38"/>
      <c r="C12" s="238"/>
      <c r="D12" s="239"/>
      <c r="E12" s="339"/>
      <c r="F12" s="340"/>
      <c r="G12" s="340"/>
      <c r="H12" s="340"/>
      <c r="I12" s="355"/>
      <c r="J12" s="52" t="str">
        <f>IF(AND('Mapa final'!$Y$46="Muy Alta",'Mapa final'!$AA$46="Leve"),CONCATENATE("R7C",'Mapa final'!$O$46),"")</f>
        <v/>
      </c>
      <c r="K12" s="53" t="str">
        <f>IF(AND('Mapa final'!$Y$47="Muy Alta",'Mapa final'!$AA$47="Leve"),CONCATENATE("R7C",'Mapa final'!$O$47),"")</f>
        <v/>
      </c>
      <c r="L12" s="58" t="str">
        <f>IF(AND('Mapa final'!$Y$48="Muy Alta",'Mapa final'!$AA$48="Leve"),CONCATENATE("R7C",'Mapa final'!$O$48),"")</f>
        <v/>
      </c>
      <c r="M12" s="58" t="str">
        <f>IF(AND('Mapa final'!$Y$49="Muy Alta",'Mapa final'!$AA$49="Leve"),CONCATENATE("R7C",'Mapa final'!$O$49),"")</f>
        <v/>
      </c>
      <c r="N12" s="58"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8" t="str">
        <f>IF(AND('Mapa final'!$Y$48="Muy Alta",'Mapa final'!$AA$48="Menor"),CONCATENATE("R7C",'Mapa final'!$O$48),"")</f>
        <v/>
      </c>
      <c r="S12" s="58" t="str">
        <f>IF(AND('Mapa final'!$Y$49="Muy Alta",'Mapa final'!$AA$49="Menor"),CONCATENATE("R7C",'Mapa final'!$O$49),"")</f>
        <v/>
      </c>
      <c r="T12" s="58"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8" t="str">
        <f>IF(AND('Mapa final'!$Y$48="Muy Alta",'Mapa final'!$AA$48="Moderado"),CONCATENATE("R7C",'Mapa final'!$O$48),"")</f>
        <v/>
      </c>
      <c r="Y12" s="58" t="str">
        <f>IF(AND('Mapa final'!$Y$49="Muy Alta",'Mapa final'!$AA$49="Moderado"),CONCATENATE("R7C",'Mapa final'!$O$49),"")</f>
        <v/>
      </c>
      <c r="Z12" s="58"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8" t="str">
        <f>IF(AND('Mapa final'!$Y$48="Muy Alta",'Mapa final'!$AA$48="Mayor"),CONCATENATE("R7C",'Mapa final'!$O$48),"")</f>
        <v/>
      </c>
      <c r="AE12" s="58" t="str">
        <f>IF(AND('Mapa final'!$Y$49="Muy Alta",'Mapa final'!$AA$49="Mayor"),CONCATENATE("R7C",'Mapa final'!$O$49),"")</f>
        <v/>
      </c>
      <c r="AF12" s="58"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4"/>
      <c r="AO12" s="346"/>
      <c r="AP12" s="347"/>
      <c r="AQ12" s="347"/>
      <c r="AR12" s="347"/>
      <c r="AS12" s="347"/>
      <c r="AT12" s="348"/>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38"/>
      <c r="C13" s="238"/>
      <c r="D13" s="239"/>
      <c r="E13" s="339"/>
      <c r="F13" s="340"/>
      <c r="G13" s="340"/>
      <c r="H13" s="340"/>
      <c r="I13" s="355"/>
      <c r="J13" s="52" t="str">
        <f>IF(AND('Mapa final'!$Y$52="Muy Alta",'Mapa final'!$AA$52="Leve"),CONCATENATE("R8C",'Mapa final'!$O$52),"")</f>
        <v/>
      </c>
      <c r="K13" s="53" t="str">
        <f>IF(AND('Mapa final'!$Y$53="Muy Alta",'Mapa final'!$AA$53="Leve"),CONCATENATE("R8C",'Mapa final'!$O$53),"")</f>
        <v/>
      </c>
      <c r="L13" s="58" t="str">
        <f>IF(AND('Mapa final'!$Y$54="Muy Alta",'Mapa final'!$AA$54="Leve"),CONCATENATE("R8C",'Mapa final'!$O$54),"")</f>
        <v/>
      </c>
      <c r="M13" s="58" t="str">
        <f>IF(AND('Mapa final'!$Y$55="Muy Alta",'Mapa final'!$AA$55="Leve"),CONCATENATE("R8C",'Mapa final'!$O$55),"")</f>
        <v/>
      </c>
      <c r="N13" s="58"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8" t="str">
        <f>IF(AND('Mapa final'!$Y$54="Muy Alta",'Mapa final'!$AA$54="Menor"),CONCATENATE("R8C",'Mapa final'!$O$54),"")</f>
        <v/>
      </c>
      <c r="S13" s="58" t="str">
        <f>IF(AND('Mapa final'!$Y$55="Muy Alta",'Mapa final'!$AA$55="Menor"),CONCATENATE("R8C",'Mapa final'!$O$55),"")</f>
        <v/>
      </c>
      <c r="T13" s="58"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8" t="str">
        <f>IF(AND('Mapa final'!$Y$54="Muy Alta",'Mapa final'!$AA$54="Moderado"),CONCATENATE("R8C",'Mapa final'!$O$54),"")</f>
        <v/>
      </c>
      <c r="Y13" s="58" t="str">
        <f>IF(AND('Mapa final'!$Y$55="Muy Alta",'Mapa final'!$AA$55="Moderado"),CONCATENATE("R8C",'Mapa final'!$O$55),"")</f>
        <v/>
      </c>
      <c r="Z13" s="58"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8" t="str">
        <f>IF(AND('Mapa final'!$Y$54="Muy Alta",'Mapa final'!$AA$54="Mayor"),CONCATENATE("R8C",'Mapa final'!$O$54),"")</f>
        <v/>
      </c>
      <c r="AE13" s="58" t="str">
        <f>IF(AND('Mapa final'!$Y$55="Muy Alta",'Mapa final'!$AA$55="Mayor"),CONCATENATE("R8C",'Mapa final'!$O$55),"")</f>
        <v/>
      </c>
      <c r="AF13" s="58"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4"/>
      <c r="AO13" s="346"/>
      <c r="AP13" s="347"/>
      <c r="AQ13" s="347"/>
      <c r="AR13" s="347"/>
      <c r="AS13" s="347"/>
      <c r="AT13" s="348"/>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38"/>
      <c r="C14" s="238"/>
      <c r="D14" s="239"/>
      <c r="E14" s="339"/>
      <c r="F14" s="340"/>
      <c r="G14" s="340"/>
      <c r="H14" s="340"/>
      <c r="I14" s="355"/>
      <c r="J14" s="52" t="str">
        <f>IF(AND('Mapa final'!$Y$58="Muy Alta",'Mapa final'!$AA$58="Leve"),CONCATENATE("R9C",'Mapa final'!$O$58),"")</f>
        <v/>
      </c>
      <c r="K14" s="53" t="str">
        <f>IF(AND('Mapa final'!$Y$59="Muy Alta",'Mapa final'!$AA$59="Leve"),CONCATENATE("R9C",'Mapa final'!$O$59),"")</f>
        <v/>
      </c>
      <c r="L14" s="58" t="str">
        <f>IF(AND('Mapa final'!$Y$60="Muy Alta",'Mapa final'!$AA$60="Leve"),CONCATENATE("R9C",'Mapa final'!$O$60),"")</f>
        <v/>
      </c>
      <c r="M14" s="58" t="str">
        <f>IF(AND('Mapa final'!$Y$61="Muy Alta",'Mapa final'!$AA$61="Leve"),CONCATENATE("R9C",'Mapa final'!$O$61),"")</f>
        <v/>
      </c>
      <c r="N14" s="58"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8" t="str">
        <f>IF(AND('Mapa final'!$Y$60="Muy Alta",'Mapa final'!$AA$60="Menor"),CONCATENATE("R9C",'Mapa final'!$O$60),"")</f>
        <v/>
      </c>
      <c r="S14" s="58" t="str">
        <f>IF(AND('Mapa final'!$Y$61="Muy Alta",'Mapa final'!$AA$61="Menor"),CONCATENATE("R9C",'Mapa final'!$O$61),"")</f>
        <v/>
      </c>
      <c r="T14" s="58"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8" t="str">
        <f>IF(AND('Mapa final'!$Y$60="Muy Alta",'Mapa final'!$AA$60="Moderado"),CONCATENATE("R9C",'Mapa final'!$O$60),"")</f>
        <v/>
      </c>
      <c r="Y14" s="58" t="str">
        <f>IF(AND('Mapa final'!$Y$61="Muy Alta",'Mapa final'!$AA$61="Moderado"),CONCATENATE("R9C",'Mapa final'!$O$61),"")</f>
        <v/>
      </c>
      <c r="Z14" s="58"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8" t="str">
        <f>IF(AND('Mapa final'!$Y$60="Muy Alta",'Mapa final'!$AA$60="Mayor"),CONCATENATE("R9C",'Mapa final'!$O$60),"")</f>
        <v/>
      </c>
      <c r="AE14" s="58" t="str">
        <f>IF(AND('Mapa final'!$Y$61="Muy Alta",'Mapa final'!$AA$61="Mayor"),CONCATENATE("R9C",'Mapa final'!$O$61),"")</f>
        <v/>
      </c>
      <c r="AF14" s="58"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4"/>
      <c r="AO14" s="346"/>
      <c r="AP14" s="347"/>
      <c r="AQ14" s="347"/>
      <c r="AR14" s="347"/>
      <c r="AS14" s="347"/>
      <c r="AT14" s="348"/>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38"/>
      <c r="C15" s="238"/>
      <c r="D15" s="239"/>
      <c r="E15" s="341"/>
      <c r="F15" s="342"/>
      <c r="G15" s="342"/>
      <c r="H15" s="342"/>
      <c r="I15" s="356"/>
      <c r="J15" s="59" t="str">
        <f>IF(AND('Mapa final'!$Y$64="Muy Alta",'Mapa final'!$AA$64="Leve"),CONCATENATE("R10C",'Mapa final'!$O$64),"")</f>
        <v/>
      </c>
      <c r="K15" s="60" t="str">
        <f>IF(AND('Mapa final'!$Y$65="Muy Alta",'Mapa final'!$AA$65="Leve"),CONCATENATE("R10C",'Mapa final'!$O$65),"")</f>
        <v/>
      </c>
      <c r="L15" s="60" t="str">
        <f>IF(AND('Mapa final'!$Y$66="Muy Alta",'Mapa final'!$AA$66="Leve"),CONCATENATE("R10C",'Mapa final'!$O$66),"")</f>
        <v/>
      </c>
      <c r="M15" s="60" t="str">
        <f>IF(AND('Mapa final'!$Y$67="Muy Alta",'Mapa final'!$AA$67="Leve"),CONCATENATE("R10C",'Mapa final'!$O$67),"")</f>
        <v/>
      </c>
      <c r="N15" s="60" t="str">
        <f>IF(AND('Mapa final'!$Y$68="Muy Alta",'Mapa final'!$AA$68="Leve"),CONCATENATE("R10C",'Mapa final'!$O$68),"")</f>
        <v/>
      </c>
      <c r="O15" s="61"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9" t="str">
        <f>IF(AND('Mapa final'!$Y$64="Muy Alta",'Mapa final'!$AA$64="Moderado"),CONCATENATE("R10C",'Mapa final'!$O$64),"")</f>
        <v/>
      </c>
      <c r="W15" s="60" t="str">
        <f>IF(AND('Mapa final'!$Y$65="Muy Alta",'Mapa final'!$AA$65="Moderado"),CONCATENATE("R10C",'Mapa final'!$O$65),"")</f>
        <v/>
      </c>
      <c r="X15" s="60" t="str">
        <f>IF(AND('Mapa final'!$Y$66="Muy Alta",'Mapa final'!$AA$66="Moderado"),CONCATENATE("R10C",'Mapa final'!$O$66),"")</f>
        <v/>
      </c>
      <c r="Y15" s="60" t="str">
        <f>IF(AND('Mapa final'!$Y$67="Muy Alta",'Mapa final'!$AA$67="Moderado"),CONCATENATE("R10C",'Mapa final'!$O$67),"")</f>
        <v/>
      </c>
      <c r="Z15" s="60" t="str">
        <f>IF(AND('Mapa final'!$Y$68="Muy Alta",'Mapa final'!$AA$68="Moderado"),CONCATENATE("R10C",'Mapa final'!$O$68),"")</f>
        <v/>
      </c>
      <c r="AA15" s="61"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2" t="str">
        <f>IF(AND('Mapa final'!$Y$64="Muy Alta",'Mapa final'!$AA$64="Catastrófico"),CONCATENATE("R10C",'Mapa final'!$O$64),"")</f>
        <v/>
      </c>
      <c r="AI15" s="63" t="str">
        <f>IF(AND('Mapa final'!$Y$65="Muy Alta",'Mapa final'!$AA$65="Catastrófico"),CONCATENATE("R10C",'Mapa final'!$O$65),"")</f>
        <v/>
      </c>
      <c r="AJ15" s="63" t="str">
        <f>IF(AND('Mapa final'!$Y$66="Muy Alta",'Mapa final'!$AA$66="Catastrófico"),CONCATENATE("R10C",'Mapa final'!$O$66),"")</f>
        <v/>
      </c>
      <c r="AK15" s="63" t="str">
        <f>IF(AND('Mapa final'!$Y$67="Muy Alta",'Mapa final'!$AA$67="Catastrófico"),CONCATENATE("R10C",'Mapa final'!$O$67),"")</f>
        <v/>
      </c>
      <c r="AL15" s="63" t="str">
        <f>IF(AND('Mapa final'!$Y$68="Muy Alta",'Mapa final'!$AA$68="Catastrófico"),CONCATENATE("R10C",'Mapa final'!$O$68),"")</f>
        <v/>
      </c>
      <c r="AM15" s="64" t="str">
        <f>IF(AND('Mapa final'!$Y$69="Muy Alta",'Mapa final'!$AA$69="Catastrófico"),CONCATENATE("R10C",'Mapa final'!$O$69),"")</f>
        <v/>
      </c>
      <c r="AN15" s="84"/>
      <c r="AO15" s="349"/>
      <c r="AP15" s="350"/>
      <c r="AQ15" s="350"/>
      <c r="AR15" s="350"/>
      <c r="AS15" s="350"/>
      <c r="AT15" s="351"/>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38"/>
      <c r="C16" s="238"/>
      <c r="D16" s="239"/>
      <c r="E16" s="335" t="s">
        <v>115</v>
      </c>
      <c r="F16" s="336"/>
      <c r="G16" s="336"/>
      <c r="H16" s="336"/>
      <c r="I16" s="336"/>
      <c r="J16" s="65" t="str">
        <f ca="1">IF(AND('Mapa final'!$Y$10="Alta",'Mapa final'!$AA$10="Leve"),CONCATENATE("R1C",'Mapa final'!$O$10),"")</f>
        <v/>
      </c>
      <c r="K16" s="66" t="str">
        <f ca="1">IF(AND('Mapa final'!$Y$11="Alta",'Mapa final'!$AA$11="Leve"),CONCATENATE("R1C",'Mapa final'!$O$11),"")</f>
        <v/>
      </c>
      <c r="L16" s="66" t="str">
        <f>IF(AND('Mapa final'!$Y$12="Alta",'Mapa final'!$AA$12="Leve"),CONCATENATE("R1C",'Mapa final'!$O$12),"")</f>
        <v/>
      </c>
      <c r="M16" s="66" t="str">
        <f>IF(AND('Mapa final'!$Y$13="Alta",'Mapa final'!$AA$13="Leve"),CONCATENATE("R1C",'Mapa final'!$O$13),"")</f>
        <v/>
      </c>
      <c r="N16" s="66" t="str">
        <f>IF(AND('Mapa final'!$Y$14="Alta",'Mapa final'!$AA$14="Leve"),CONCATENATE("R1C",'Mapa final'!$O$14),"")</f>
        <v/>
      </c>
      <c r="O16" s="67" t="str">
        <f>IF(AND('Mapa final'!$Y$15="Alta",'Mapa final'!$AA$15="Leve"),CONCATENATE("R1C",'Mapa final'!$O$15),"")</f>
        <v/>
      </c>
      <c r="P16" s="65" t="str">
        <f ca="1">IF(AND('Mapa final'!$Y$10="Alta",'Mapa final'!$AA$10="Menor"),CONCATENATE("R1C",'Mapa final'!$O$10),"")</f>
        <v/>
      </c>
      <c r="Q16" s="66" t="str">
        <f ca="1">IF(AND('Mapa final'!$Y$11="Alta",'Mapa final'!$AA$11="Menor"),CONCATENATE("R1C",'Mapa final'!$O$11),"")</f>
        <v/>
      </c>
      <c r="R16" s="66" t="str">
        <f>IF(AND('Mapa final'!$Y$12="Alta",'Mapa final'!$AA$12="Menor"),CONCATENATE("R1C",'Mapa final'!$O$12),"")</f>
        <v/>
      </c>
      <c r="S16" s="66" t="str">
        <f>IF(AND('Mapa final'!$Y$13="Alta",'Mapa final'!$AA$13="Menor"),CONCATENATE("R1C",'Mapa final'!$O$13),"")</f>
        <v/>
      </c>
      <c r="T16" s="66" t="str">
        <f>IF(AND('Mapa final'!$Y$14="Alta",'Mapa final'!$AA$14="Menor"),CONCATENATE("R1C",'Mapa final'!$O$14),"")</f>
        <v/>
      </c>
      <c r="U16" s="67"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4"/>
      <c r="AO16" s="326" t="s">
        <v>80</v>
      </c>
      <c r="AP16" s="327"/>
      <c r="AQ16" s="327"/>
      <c r="AR16" s="327"/>
      <c r="AS16" s="327"/>
      <c r="AT16" s="32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38"/>
      <c r="C17" s="238"/>
      <c r="D17" s="239"/>
      <c r="E17" s="337"/>
      <c r="F17" s="338"/>
      <c r="G17" s="338"/>
      <c r="H17" s="338"/>
      <c r="I17" s="338"/>
      <c r="J17" s="68" t="str">
        <f>IF(AND('Mapa final'!$Y$16="Alta",'Mapa final'!$AA$16="Leve"),CONCATENATE("R2C",'Mapa final'!$O$16),"")</f>
        <v/>
      </c>
      <c r="K17" s="69" t="str">
        <f>IF(AND('Mapa final'!$Y$17="Alta",'Mapa final'!$AA$17="Leve"),CONCATENATE("R2C",'Mapa final'!$O$17),"")</f>
        <v/>
      </c>
      <c r="L17" s="69" t="str">
        <f>IF(AND('Mapa final'!$Y$18="Alta",'Mapa final'!$AA$18="Leve"),CONCATENATE("R2C",'Mapa final'!$O$18),"")</f>
        <v/>
      </c>
      <c r="M17" s="69" t="str">
        <f>IF(AND('Mapa final'!$Y$19="Alta",'Mapa final'!$AA$19="Leve"),CONCATENATE("R2C",'Mapa final'!$O$19),"")</f>
        <v/>
      </c>
      <c r="N17" s="69" t="str">
        <f>IF(AND('Mapa final'!$Y$20="Alta",'Mapa final'!$AA$20="Leve"),CONCATENATE("R2C",'Mapa final'!$O$20),"")</f>
        <v/>
      </c>
      <c r="O17" s="70" t="str">
        <f>IF(AND('Mapa final'!$Y$21="Alta",'Mapa final'!$AA$21="Leve"),CONCATENATE("R2C",'Mapa final'!$O$21),"")</f>
        <v/>
      </c>
      <c r="P17" s="68" t="str">
        <f>IF(AND('Mapa final'!$Y$16="Alta",'Mapa final'!$AA$16="Menor"),CONCATENATE("R2C",'Mapa final'!$O$16),"")</f>
        <v/>
      </c>
      <c r="Q17" s="69" t="str">
        <f>IF(AND('Mapa final'!$Y$17="Alta",'Mapa final'!$AA$17="Menor"),CONCATENATE("R2C",'Mapa final'!$O$17),"")</f>
        <v/>
      </c>
      <c r="R17" s="69" t="str">
        <f>IF(AND('Mapa final'!$Y$18="Alta",'Mapa final'!$AA$18="Menor"),CONCATENATE("R2C",'Mapa final'!$O$18),"")</f>
        <v/>
      </c>
      <c r="S17" s="69" t="str">
        <f>IF(AND('Mapa final'!$Y$19="Alta",'Mapa final'!$AA$19="Menor"),CONCATENATE("R2C",'Mapa final'!$O$19),"")</f>
        <v/>
      </c>
      <c r="T17" s="69" t="str">
        <f>IF(AND('Mapa final'!$Y$20="Alta",'Mapa final'!$AA$20="Menor"),CONCATENATE("R2C",'Mapa final'!$O$20),"")</f>
        <v/>
      </c>
      <c r="U17" s="70" t="str">
        <f>IF(AND('Mapa final'!$Y$21="Alta",'Mapa final'!$AA$21="Menor"),CONCATENATE("R2C",'Mapa final'!$O$21),"")</f>
        <v/>
      </c>
      <c r="V17" s="52" t="str">
        <f>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4"/>
      <c r="AO17" s="329"/>
      <c r="AP17" s="330"/>
      <c r="AQ17" s="330"/>
      <c r="AR17" s="330"/>
      <c r="AS17" s="330"/>
      <c r="AT17" s="331"/>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38"/>
      <c r="C18" s="238"/>
      <c r="D18" s="239"/>
      <c r="E18" s="339"/>
      <c r="F18" s="340"/>
      <c r="G18" s="340"/>
      <c r="H18" s="340"/>
      <c r="I18" s="338"/>
      <c r="J18" s="68" t="str">
        <f>IF(AND('Mapa final'!$Y$22="Alta",'Mapa final'!$AA$22="Leve"),CONCATENATE("R3C",'Mapa final'!$O$22),"")</f>
        <v/>
      </c>
      <c r="K18" s="69" t="str">
        <f>IF(AND('Mapa final'!$Y$23="Alta",'Mapa final'!$AA$23="Leve"),CONCATENATE("R3C",'Mapa final'!$O$23),"")</f>
        <v/>
      </c>
      <c r="L18" s="69" t="str">
        <f>IF(AND('Mapa final'!$Y$24="Alta",'Mapa final'!$AA$24="Leve"),CONCATENATE("R3C",'Mapa final'!$O$24),"")</f>
        <v/>
      </c>
      <c r="M18" s="69" t="str">
        <f>IF(AND('Mapa final'!$Y$25="Alta",'Mapa final'!$AA$25="Leve"),CONCATENATE("R3C",'Mapa final'!$O$25),"")</f>
        <v/>
      </c>
      <c r="N18" s="69" t="str">
        <f>IF(AND('Mapa final'!$Y$26="Alta",'Mapa final'!$AA$26="Leve"),CONCATENATE("R3C",'Mapa final'!$O$26),"")</f>
        <v/>
      </c>
      <c r="O18" s="70" t="str">
        <f>IF(AND('Mapa final'!$Y$27="Alta",'Mapa final'!$AA$27="Leve"),CONCATENATE("R3C",'Mapa final'!$O$27),"")</f>
        <v/>
      </c>
      <c r="P18" s="68" t="str">
        <f>IF(AND('Mapa final'!$Y$22="Alta",'Mapa final'!$AA$22="Menor"),CONCATENATE("R3C",'Mapa final'!$O$22),"")</f>
        <v/>
      </c>
      <c r="Q18" s="69" t="str">
        <f>IF(AND('Mapa final'!$Y$23="Alta",'Mapa final'!$AA$23="Menor"),CONCATENATE("R3C",'Mapa final'!$O$23),"")</f>
        <v/>
      </c>
      <c r="R18" s="69" t="str">
        <f>IF(AND('Mapa final'!$Y$24="Alta",'Mapa final'!$AA$24="Menor"),CONCATENATE("R3C",'Mapa final'!$O$24),"")</f>
        <v/>
      </c>
      <c r="S18" s="69" t="str">
        <f>IF(AND('Mapa final'!$Y$25="Alta",'Mapa final'!$AA$25="Menor"),CONCATENATE("R3C",'Mapa final'!$O$25),"")</f>
        <v/>
      </c>
      <c r="T18" s="69" t="str">
        <f>IF(AND('Mapa final'!$Y$26="Alta",'Mapa final'!$AA$26="Menor"),CONCATENATE("R3C",'Mapa final'!$O$26),"")</f>
        <v/>
      </c>
      <c r="U18" s="70"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4"/>
      <c r="AO18" s="329"/>
      <c r="AP18" s="330"/>
      <c r="AQ18" s="330"/>
      <c r="AR18" s="330"/>
      <c r="AS18" s="330"/>
      <c r="AT18" s="331"/>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38"/>
      <c r="C19" s="238"/>
      <c r="D19" s="239"/>
      <c r="E19" s="339"/>
      <c r="F19" s="340"/>
      <c r="G19" s="340"/>
      <c r="H19" s="340"/>
      <c r="I19" s="338"/>
      <c r="J19" s="68" t="str">
        <f>IF(AND('Mapa final'!$Y$28="Alta",'Mapa final'!$AA$28="Leve"),CONCATENATE("R4C",'Mapa final'!$O$28),"")</f>
        <v/>
      </c>
      <c r="K19" s="69" t="str">
        <f>IF(AND('Mapa final'!$Y$29="Alta",'Mapa final'!$AA$29="Leve"),CONCATENATE("R4C",'Mapa final'!$O$29),"")</f>
        <v/>
      </c>
      <c r="L19" s="69" t="str">
        <f>IF(AND('Mapa final'!$Y$30="Alta",'Mapa final'!$AA$30="Leve"),CONCATENATE("R4C",'Mapa final'!$O$30),"")</f>
        <v/>
      </c>
      <c r="M19" s="69" t="str">
        <f>IF(AND('Mapa final'!$Y$31="Alta",'Mapa final'!$AA$31="Leve"),CONCATENATE("R4C",'Mapa final'!$O$31),"")</f>
        <v/>
      </c>
      <c r="N19" s="69" t="str">
        <f>IF(AND('Mapa final'!$Y$32="Alta",'Mapa final'!$AA$32="Leve"),CONCATENATE("R4C",'Mapa final'!$O$32),"")</f>
        <v/>
      </c>
      <c r="O19" s="70" t="str">
        <f>IF(AND('Mapa final'!$Y$33="Alta",'Mapa final'!$AA$33="Leve"),CONCATENATE("R4C",'Mapa final'!$O$33),"")</f>
        <v/>
      </c>
      <c r="P19" s="68" t="str">
        <f>IF(AND('Mapa final'!$Y$28="Alta",'Mapa final'!$AA$28="Menor"),CONCATENATE("R4C",'Mapa final'!$O$28),"")</f>
        <v/>
      </c>
      <c r="Q19" s="69" t="str">
        <f>IF(AND('Mapa final'!$Y$29="Alta",'Mapa final'!$AA$29="Menor"),CONCATENATE("R4C",'Mapa final'!$O$29),"")</f>
        <v/>
      </c>
      <c r="R19" s="69" t="str">
        <f>IF(AND('Mapa final'!$Y$30="Alta",'Mapa final'!$AA$30="Menor"),CONCATENATE("R4C",'Mapa final'!$O$30),"")</f>
        <v/>
      </c>
      <c r="S19" s="69" t="str">
        <f>IF(AND('Mapa final'!$Y$31="Alta",'Mapa final'!$AA$31="Menor"),CONCATENATE("R4C",'Mapa final'!$O$31),"")</f>
        <v/>
      </c>
      <c r="T19" s="69" t="str">
        <f>IF(AND('Mapa final'!$Y$32="Alta",'Mapa final'!$AA$32="Menor"),CONCATENATE("R4C",'Mapa final'!$O$32),"")</f>
        <v/>
      </c>
      <c r="U19" s="70" t="str">
        <f>IF(AND('Mapa final'!$Y$33="Alta",'Mapa final'!$AA$33="Menor"),CONCATENATE("R4C",'Mapa final'!$O$33),"")</f>
        <v/>
      </c>
      <c r="V19" s="52" t="str">
        <f>IF(AND('Mapa final'!$Y$28="Alta",'Mapa final'!$AA$28="Moderado"),CONCATENATE("R4C",'Mapa final'!$O$28),"")</f>
        <v/>
      </c>
      <c r="W19" s="53" t="str">
        <f>IF(AND('Mapa final'!$Y$29="Alta",'Mapa final'!$AA$29="Moderado"),CONCATENATE("R4C",'Mapa final'!$O$29),"")</f>
        <v/>
      </c>
      <c r="X19" s="58" t="str">
        <f>IF(AND('Mapa final'!$Y$30="Alta",'Mapa final'!$AA$30="Moderado"),CONCATENATE("R4C",'Mapa final'!$O$30),"")</f>
        <v/>
      </c>
      <c r="Y19" s="58" t="str">
        <f>IF(AND('Mapa final'!$Y$31="Alta",'Mapa final'!$AA$31="Moderado"),CONCATENATE("R4C",'Mapa final'!$O$31),"")</f>
        <v/>
      </c>
      <c r="Z19" s="58"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8" t="str">
        <f>IF(AND('Mapa final'!$Y$30="Alta",'Mapa final'!$AA$30="Mayor"),CONCATENATE("R4C",'Mapa final'!$O$30),"")</f>
        <v/>
      </c>
      <c r="AE19" s="58" t="str">
        <f>IF(AND('Mapa final'!$Y$31="Alta",'Mapa final'!$AA$31="Mayor"),CONCATENATE("R4C",'Mapa final'!$O$31),"")</f>
        <v/>
      </c>
      <c r="AF19" s="58"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4"/>
      <c r="AO19" s="329"/>
      <c r="AP19" s="330"/>
      <c r="AQ19" s="330"/>
      <c r="AR19" s="330"/>
      <c r="AS19" s="330"/>
      <c r="AT19" s="331"/>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38"/>
      <c r="C20" s="238"/>
      <c r="D20" s="239"/>
      <c r="E20" s="339"/>
      <c r="F20" s="340"/>
      <c r="G20" s="340"/>
      <c r="H20" s="340"/>
      <c r="I20" s="338"/>
      <c r="J20" s="68" t="str">
        <f>IF(AND('Mapa final'!$Y$34="Alta",'Mapa final'!$AA$34="Leve"),CONCATENATE("R5C",'Mapa final'!$O$34),"")</f>
        <v/>
      </c>
      <c r="K20" s="69" t="str">
        <f>IF(AND('Mapa final'!$Y$35="Alta",'Mapa final'!$AA$35="Leve"),CONCATENATE("R5C",'Mapa final'!$O$35),"")</f>
        <v/>
      </c>
      <c r="L20" s="69" t="str">
        <f>IF(AND('Mapa final'!$Y$36="Alta",'Mapa final'!$AA$36="Leve"),CONCATENATE("R5C",'Mapa final'!$O$36),"")</f>
        <v/>
      </c>
      <c r="M20" s="69" t="str">
        <f>IF(AND('Mapa final'!$Y$37="Alta",'Mapa final'!$AA$37="Leve"),CONCATENATE("R5C",'Mapa final'!$O$37),"")</f>
        <v/>
      </c>
      <c r="N20" s="69" t="str">
        <f>IF(AND('Mapa final'!$Y$38="Alta",'Mapa final'!$AA$38="Leve"),CONCATENATE("R5C",'Mapa final'!$O$38),"")</f>
        <v/>
      </c>
      <c r="O20" s="70" t="str">
        <f>IF(AND('Mapa final'!$Y$39="Alta",'Mapa final'!$AA$39="Leve"),CONCATENATE("R5C",'Mapa final'!$O$39),"")</f>
        <v/>
      </c>
      <c r="P20" s="68" t="str">
        <f>IF(AND('Mapa final'!$Y$34="Alta",'Mapa final'!$AA$34="Menor"),CONCATENATE("R5C",'Mapa final'!$O$34),"")</f>
        <v/>
      </c>
      <c r="Q20" s="69" t="str">
        <f>IF(AND('Mapa final'!$Y$35="Alta",'Mapa final'!$AA$35="Menor"),CONCATENATE("R5C",'Mapa final'!$O$35),"")</f>
        <v/>
      </c>
      <c r="R20" s="69" t="str">
        <f>IF(AND('Mapa final'!$Y$36="Alta",'Mapa final'!$AA$36="Menor"),CONCATENATE("R5C",'Mapa final'!$O$36),"")</f>
        <v/>
      </c>
      <c r="S20" s="69" t="str">
        <f>IF(AND('Mapa final'!$Y$37="Alta",'Mapa final'!$AA$37="Menor"),CONCATENATE("R5C",'Mapa final'!$O$37),"")</f>
        <v/>
      </c>
      <c r="T20" s="69" t="str">
        <f>IF(AND('Mapa final'!$Y$38="Alta",'Mapa final'!$AA$38="Menor"),CONCATENATE("R5C",'Mapa final'!$O$38),"")</f>
        <v/>
      </c>
      <c r="U20" s="70" t="str">
        <f>IF(AND('Mapa final'!$Y$39="Alta",'Mapa final'!$AA$39="Menor"),CONCATENATE("R5C",'Mapa final'!$O$39),"")</f>
        <v/>
      </c>
      <c r="V20" s="52" t="str">
        <f>IF(AND('Mapa final'!$Y$34="Alta",'Mapa final'!$AA$34="Moderado"),CONCATENATE("R5C",'Mapa final'!$O$34),"")</f>
        <v/>
      </c>
      <c r="W20" s="53" t="str">
        <f>IF(AND('Mapa final'!$Y$35="Alta",'Mapa final'!$AA$35="Moderado"),CONCATENATE("R5C",'Mapa final'!$O$35),"")</f>
        <v/>
      </c>
      <c r="X20" s="58" t="str">
        <f>IF(AND('Mapa final'!$Y$36="Alta",'Mapa final'!$AA$36="Moderado"),CONCATENATE("R5C",'Mapa final'!$O$36),"")</f>
        <v/>
      </c>
      <c r="Y20" s="58" t="str">
        <f>IF(AND('Mapa final'!$Y$37="Alta",'Mapa final'!$AA$37="Moderado"),CONCATENATE("R5C",'Mapa final'!$O$37),"")</f>
        <v/>
      </c>
      <c r="Z20" s="58"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8" t="str">
        <f>IF(AND('Mapa final'!$Y$36="Alta",'Mapa final'!$AA$36="Mayor"),CONCATENATE("R5C",'Mapa final'!$O$36),"")</f>
        <v/>
      </c>
      <c r="AE20" s="58" t="str">
        <f>IF(AND('Mapa final'!$Y$37="Alta",'Mapa final'!$AA$37="Mayor"),CONCATENATE("R5C",'Mapa final'!$O$37),"")</f>
        <v/>
      </c>
      <c r="AF20" s="58"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4"/>
      <c r="AO20" s="329"/>
      <c r="AP20" s="330"/>
      <c r="AQ20" s="330"/>
      <c r="AR20" s="330"/>
      <c r="AS20" s="330"/>
      <c r="AT20" s="331"/>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38"/>
      <c r="C21" s="238"/>
      <c r="D21" s="239"/>
      <c r="E21" s="339"/>
      <c r="F21" s="340"/>
      <c r="G21" s="340"/>
      <c r="H21" s="340"/>
      <c r="I21" s="338"/>
      <c r="J21" s="68" t="str">
        <f>IF(AND('Mapa final'!$Y$40="Alta",'Mapa final'!$AA$40="Leve"),CONCATENATE("R6C",'Mapa final'!$O$40),"")</f>
        <v/>
      </c>
      <c r="K21" s="69" t="str">
        <f>IF(AND('Mapa final'!$Y$41="Alta",'Mapa final'!$AA$41="Leve"),CONCATENATE("R6C",'Mapa final'!$O$41),"")</f>
        <v/>
      </c>
      <c r="L21" s="69" t="str">
        <f>IF(AND('Mapa final'!$Y$42="Alta",'Mapa final'!$AA$42="Leve"),CONCATENATE("R6C",'Mapa final'!$O$42),"")</f>
        <v/>
      </c>
      <c r="M21" s="69" t="str">
        <f>IF(AND('Mapa final'!$Y$43="Alta",'Mapa final'!$AA$43="Leve"),CONCATENATE("R6C",'Mapa final'!$O$43),"")</f>
        <v/>
      </c>
      <c r="N21" s="69" t="str">
        <f>IF(AND('Mapa final'!$Y$44="Alta",'Mapa final'!$AA$44="Leve"),CONCATENATE("R6C",'Mapa final'!$O$44),"")</f>
        <v/>
      </c>
      <c r="O21" s="70" t="str">
        <f>IF(AND('Mapa final'!$Y$45="Alta",'Mapa final'!$AA$45="Leve"),CONCATENATE("R6C",'Mapa final'!$O$45),"")</f>
        <v/>
      </c>
      <c r="P21" s="68" t="str">
        <f>IF(AND('Mapa final'!$Y$40="Alta",'Mapa final'!$AA$40="Menor"),CONCATENATE("R6C",'Mapa final'!$O$40),"")</f>
        <v/>
      </c>
      <c r="Q21" s="69" t="str">
        <f>IF(AND('Mapa final'!$Y$41="Alta",'Mapa final'!$AA$41="Menor"),CONCATENATE("R6C",'Mapa final'!$O$41),"")</f>
        <v/>
      </c>
      <c r="R21" s="69" t="str">
        <f>IF(AND('Mapa final'!$Y$42="Alta",'Mapa final'!$AA$42="Menor"),CONCATENATE("R6C",'Mapa final'!$O$42),"")</f>
        <v/>
      </c>
      <c r="S21" s="69" t="str">
        <f>IF(AND('Mapa final'!$Y$43="Alta",'Mapa final'!$AA$43="Menor"),CONCATENATE("R6C",'Mapa final'!$O$43),"")</f>
        <v/>
      </c>
      <c r="T21" s="69" t="str">
        <f>IF(AND('Mapa final'!$Y$44="Alta",'Mapa final'!$AA$44="Menor"),CONCATENATE("R6C",'Mapa final'!$O$44),"")</f>
        <v/>
      </c>
      <c r="U21" s="70" t="str">
        <f>IF(AND('Mapa final'!$Y$45="Alta",'Mapa final'!$AA$45="Menor"),CONCATENATE("R6C",'Mapa final'!$O$45),"")</f>
        <v/>
      </c>
      <c r="V21" s="52" t="str">
        <f>IF(AND('Mapa final'!$Y$40="Alta",'Mapa final'!$AA$40="Moderado"),CONCATENATE("R6C",'Mapa final'!$O$40),"")</f>
        <v/>
      </c>
      <c r="W21" s="53" t="str">
        <f>IF(AND('Mapa final'!$Y$41="Alta",'Mapa final'!$AA$41="Moderado"),CONCATENATE("R6C",'Mapa final'!$O$41),"")</f>
        <v/>
      </c>
      <c r="X21" s="58" t="str">
        <f>IF(AND('Mapa final'!$Y$42="Alta",'Mapa final'!$AA$42="Moderado"),CONCATENATE("R6C",'Mapa final'!$O$42),"")</f>
        <v/>
      </c>
      <c r="Y21" s="58" t="str">
        <f>IF(AND('Mapa final'!$Y$43="Alta",'Mapa final'!$AA$43="Moderado"),CONCATENATE("R6C",'Mapa final'!$O$43),"")</f>
        <v/>
      </c>
      <c r="Z21" s="58"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8" t="str">
        <f>IF(AND('Mapa final'!$Y$42="Alta",'Mapa final'!$AA$42="Mayor"),CONCATENATE("R6C",'Mapa final'!$O$42),"")</f>
        <v/>
      </c>
      <c r="AE21" s="58" t="str">
        <f>IF(AND('Mapa final'!$Y$43="Alta",'Mapa final'!$AA$43="Mayor"),CONCATENATE("R6C",'Mapa final'!$O$43),"")</f>
        <v/>
      </c>
      <c r="AF21" s="58"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4"/>
      <c r="AO21" s="329"/>
      <c r="AP21" s="330"/>
      <c r="AQ21" s="330"/>
      <c r="AR21" s="330"/>
      <c r="AS21" s="330"/>
      <c r="AT21" s="33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38"/>
      <c r="C22" s="238"/>
      <c r="D22" s="239"/>
      <c r="E22" s="339"/>
      <c r="F22" s="340"/>
      <c r="G22" s="340"/>
      <c r="H22" s="340"/>
      <c r="I22" s="338"/>
      <c r="J22" s="68" t="str">
        <f>IF(AND('Mapa final'!$Y$46="Alta",'Mapa final'!$AA$46="Leve"),CONCATENATE("R7C",'Mapa final'!$O$46),"")</f>
        <v/>
      </c>
      <c r="K22" s="69" t="str">
        <f>IF(AND('Mapa final'!$Y$47="Alta",'Mapa final'!$AA$47="Leve"),CONCATENATE("R7C",'Mapa final'!$O$47),"")</f>
        <v/>
      </c>
      <c r="L22" s="69" t="str">
        <f>IF(AND('Mapa final'!$Y$48="Alta",'Mapa final'!$AA$48="Leve"),CONCATENATE("R7C",'Mapa final'!$O$48),"")</f>
        <v/>
      </c>
      <c r="M22" s="69" t="str">
        <f>IF(AND('Mapa final'!$Y$49="Alta",'Mapa final'!$AA$49="Leve"),CONCATENATE("R7C",'Mapa final'!$O$49),"")</f>
        <v/>
      </c>
      <c r="N22" s="69" t="str">
        <f>IF(AND('Mapa final'!$Y$50="Alta",'Mapa final'!$AA$50="Leve"),CONCATENATE("R7C",'Mapa final'!$O$50),"")</f>
        <v/>
      </c>
      <c r="O22" s="70" t="str">
        <f>IF(AND('Mapa final'!$Y$51="Alta",'Mapa final'!$AA$51="Leve"),CONCATENATE("R7C",'Mapa final'!$O$51),"")</f>
        <v/>
      </c>
      <c r="P22" s="68" t="str">
        <f>IF(AND('Mapa final'!$Y$46="Alta",'Mapa final'!$AA$46="Menor"),CONCATENATE("R7C",'Mapa final'!$O$46),"")</f>
        <v/>
      </c>
      <c r="Q22" s="69" t="str">
        <f>IF(AND('Mapa final'!$Y$47="Alta",'Mapa final'!$AA$47="Menor"),CONCATENATE("R7C",'Mapa final'!$O$47),"")</f>
        <v/>
      </c>
      <c r="R22" s="69" t="str">
        <f>IF(AND('Mapa final'!$Y$48="Alta",'Mapa final'!$AA$48="Menor"),CONCATENATE("R7C",'Mapa final'!$O$48),"")</f>
        <v/>
      </c>
      <c r="S22" s="69" t="str">
        <f>IF(AND('Mapa final'!$Y$49="Alta",'Mapa final'!$AA$49="Menor"),CONCATENATE("R7C",'Mapa final'!$O$49),"")</f>
        <v/>
      </c>
      <c r="T22" s="69" t="str">
        <f>IF(AND('Mapa final'!$Y$50="Alta",'Mapa final'!$AA$50="Menor"),CONCATENATE("R7C",'Mapa final'!$O$50),"")</f>
        <v/>
      </c>
      <c r="U22" s="70" t="str">
        <f>IF(AND('Mapa final'!$Y$51="Alta",'Mapa final'!$AA$51="Menor"),CONCATENATE("R7C",'Mapa final'!$O$51),"")</f>
        <v/>
      </c>
      <c r="V22" s="52" t="str">
        <f>IF(AND('Mapa final'!$Y$46="Alta",'Mapa final'!$AA$46="Moderado"),CONCATENATE("R7C",'Mapa final'!$O$46),"")</f>
        <v/>
      </c>
      <c r="W22" s="53" t="str">
        <f>IF(AND('Mapa final'!$Y$47="Alta",'Mapa final'!$AA$47="Moderado"),CONCATENATE("R7C",'Mapa final'!$O$47),"")</f>
        <v/>
      </c>
      <c r="X22" s="58" t="str">
        <f>IF(AND('Mapa final'!$Y$48="Alta",'Mapa final'!$AA$48="Moderado"),CONCATENATE("R7C",'Mapa final'!$O$48),"")</f>
        <v/>
      </c>
      <c r="Y22" s="58" t="str">
        <f>IF(AND('Mapa final'!$Y$49="Alta",'Mapa final'!$AA$49="Moderado"),CONCATENATE("R7C",'Mapa final'!$O$49),"")</f>
        <v/>
      </c>
      <c r="Z22" s="58"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8" t="str">
        <f>IF(AND('Mapa final'!$Y$48="Alta",'Mapa final'!$AA$48="Mayor"),CONCATENATE("R7C",'Mapa final'!$O$48),"")</f>
        <v/>
      </c>
      <c r="AE22" s="58" t="str">
        <f>IF(AND('Mapa final'!$Y$49="Alta",'Mapa final'!$AA$49="Mayor"),CONCATENATE("R7C",'Mapa final'!$O$49),"")</f>
        <v/>
      </c>
      <c r="AF22" s="58"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4"/>
      <c r="AO22" s="329"/>
      <c r="AP22" s="330"/>
      <c r="AQ22" s="330"/>
      <c r="AR22" s="330"/>
      <c r="AS22" s="330"/>
      <c r="AT22" s="331"/>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38"/>
      <c r="C23" s="238"/>
      <c r="D23" s="239"/>
      <c r="E23" s="339"/>
      <c r="F23" s="340"/>
      <c r="G23" s="340"/>
      <c r="H23" s="340"/>
      <c r="I23" s="338"/>
      <c r="J23" s="68" t="str">
        <f>IF(AND('Mapa final'!$Y$52="Alta",'Mapa final'!$AA$52="Leve"),CONCATENATE("R8C",'Mapa final'!$O$52),"")</f>
        <v/>
      </c>
      <c r="K23" s="69" t="str">
        <f>IF(AND('Mapa final'!$Y$53="Alta",'Mapa final'!$AA$53="Leve"),CONCATENATE("R8C",'Mapa final'!$O$53),"")</f>
        <v/>
      </c>
      <c r="L23" s="69" t="str">
        <f>IF(AND('Mapa final'!$Y$54="Alta",'Mapa final'!$AA$54="Leve"),CONCATENATE("R8C",'Mapa final'!$O$54),"")</f>
        <v/>
      </c>
      <c r="M23" s="69" t="str">
        <f>IF(AND('Mapa final'!$Y$55="Alta",'Mapa final'!$AA$55="Leve"),CONCATENATE("R8C",'Mapa final'!$O$55),"")</f>
        <v/>
      </c>
      <c r="N23" s="69" t="str">
        <f>IF(AND('Mapa final'!$Y$56="Alta",'Mapa final'!$AA$56="Leve"),CONCATENATE("R8C",'Mapa final'!$O$56),"")</f>
        <v/>
      </c>
      <c r="O23" s="70" t="str">
        <f>IF(AND('Mapa final'!$Y$57="Alta",'Mapa final'!$AA$57="Leve"),CONCATENATE("R8C",'Mapa final'!$O$57),"")</f>
        <v/>
      </c>
      <c r="P23" s="68" t="str">
        <f>IF(AND('Mapa final'!$Y$52="Alta",'Mapa final'!$AA$52="Menor"),CONCATENATE("R8C",'Mapa final'!$O$52),"")</f>
        <v/>
      </c>
      <c r="Q23" s="69" t="str">
        <f>IF(AND('Mapa final'!$Y$53="Alta",'Mapa final'!$AA$53="Menor"),CONCATENATE("R8C",'Mapa final'!$O$53),"")</f>
        <v/>
      </c>
      <c r="R23" s="69" t="str">
        <f>IF(AND('Mapa final'!$Y$54="Alta",'Mapa final'!$AA$54="Menor"),CONCATENATE("R8C",'Mapa final'!$O$54),"")</f>
        <v/>
      </c>
      <c r="S23" s="69" t="str">
        <f>IF(AND('Mapa final'!$Y$55="Alta",'Mapa final'!$AA$55="Menor"),CONCATENATE("R8C",'Mapa final'!$O$55),"")</f>
        <v/>
      </c>
      <c r="T23" s="69" t="str">
        <f>IF(AND('Mapa final'!$Y$56="Alta",'Mapa final'!$AA$56="Menor"),CONCATENATE("R8C",'Mapa final'!$O$56),"")</f>
        <v/>
      </c>
      <c r="U23" s="70" t="str">
        <f>IF(AND('Mapa final'!$Y$57="Alta",'Mapa final'!$AA$57="Menor"),CONCATENATE("R8C",'Mapa final'!$O$57),"")</f>
        <v/>
      </c>
      <c r="V23" s="52" t="str">
        <f>IF(AND('Mapa final'!$Y$52="Alta",'Mapa final'!$AA$52="Moderado"),CONCATENATE("R8C",'Mapa final'!$O$52),"")</f>
        <v/>
      </c>
      <c r="W23" s="53" t="str">
        <f>IF(AND('Mapa final'!$Y$53="Alta",'Mapa final'!$AA$53="Moderado"),CONCATENATE("R8C",'Mapa final'!$O$53),"")</f>
        <v/>
      </c>
      <c r="X23" s="58" t="str">
        <f>IF(AND('Mapa final'!$Y$54="Alta",'Mapa final'!$AA$54="Moderado"),CONCATENATE("R8C",'Mapa final'!$O$54),"")</f>
        <v/>
      </c>
      <c r="Y23" s="58" t="str">
        <f>IF(AND('Mapa final'!$Y$55="Alta",'Mapa final'!$AA$55="Moderado"),CONCATENATE("R8C",'Mapa final'!$O$55),"")</f>
        <v/>
      </c>
      <c r="Z23" s="58"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8" t="str">
        <f>IF(AND('Mapa final'!$Y$54="Alta",'Mapa final'!$AA$54="Mayor"),CONCATENATE("R8C",'Mapa final'!$O$54),"")</f>
        <v/>
      </c>
      <c r="AE23" s="58" t="str">
        <f>IF(AND('Mapa final'!$Y$55="Alta",'Mapa final'!$AA$55="Mayor"),CONCATENATE("R8C",'Mapa final'!$O$55),"")</f>
        <v/>
      </c>
      <c r="AF23" s="58"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4"/>
      <c r="AO23" s="329"/>
      <c r="AP23" s="330"/>
      <c r="AQ23" s="330"/>
      <c r="AR23" s="330"/>
      <c r="AS23" s="330"/>
      <c r="AT23" s="331"/>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38"/>
      <c r="C24" s="238"/>
      <c r="D24" s="239"/>
      <c r="E24" s="339"/>
      <c r="F24" s="340"/>
      <c r="G24" s="340"/>
      <c r="H24" s="340"/>
      <c r="I24" s="338"/>
      <c r="J24" s="68" t="str">
        <f>IF(AND('Mapa final'!$Y$58="Alta",'Mapa final'!$AA$58="Leve"),CONCATENATE("R9C",'Mapa final'!$O$58),"")</f>
        <v/>
      </c>
      <c r="K24" s="69" t="str">
        <f>IF(AND('Mapa final'!$Y$59="Alta",'Mapa final'!$AA$59="Leve"),CONCATENATE("R9C",'Mapa final'!$O$59),"")</f>
        <v/>
      </c>
      <c r="L24" s="69" t="str">
        <f>IF(AND('Mapa final'!$Y$60="Alta",'Mapa final'!$AA$60="Leve"),CONCATENATE("R9C",'Mapa final'!$O$60),"")</f>
        <v/>
      </c>
      <c r="M24" s="69" t="str">
        <f>IF(AND('Mapa final'!$Y$61="Alta",'Mapa final'!$AA$61="Leve"),CONCATENATE("R9C",'Mapa final'!$O$61),"")</f>
        <v/>
      </c>
      <c r="N24" s="69" t="str">
        <f>IF(AND('Mapa final'!$Y$62="Alta",'Mapa final'!$AA$62="Leve"),CONCATENATE("R9C",'Mapa final'!$O$62),"")</f>
        <v/>
      </c>
      <c r="O24" s="70" t="str">
        <f>IF(AND('Mapa final'!$Y$63="Alta",'Mapa final'!$AA$63="Leve"),CONCATENATE("R9C",'Mapa final'!$O$63),"")</f>
        <v/>
      </c>
      <c r="P24" s="68" t="str">
        <f>IF(AND('Mapa final'!$Y$58="Alta",'Mapa final'!$AA$58="Menor"),CONCATENATE("R9C",'Mapa final'!$O$58),"")</f>
        <v/>
      </c>
      <c r="Q24" s="69" t="str">
        <f>IF(AND('Mapa final'!$Y$59="Alta",'Mapa final'!$AA$59="Menor"),CONCATENATE("R9C",'Mapa final'!$O$59),"")</f>
        <v/>
      </c>
      <c r="R24" s="69" t="str">
        <f>IF(AND('Mapa final'!$Y$60="Alta",'Mapa final'!$AA$60="Menor"),CONCATENATE("R9C",'Mapa final'!$O$60),"")</f>
        <v/>
      </c>
      <c r="S24" s="69" t="str">
        <f>IF(AND('Mapa final'!$Y$61="Alta",'Mapa final'!$AA$61="Menor"),CONCATENATE("R9C",'Mapa final'!$O$61),"")</f>
        <v/>
      </c>
      <c r="T24" s="69" t="str">
        <f>IF(AND('Mapa final'!$Y$62="Alta",'Mapa final'!$AA$62="Menor"),CONCATENATE("R9C",'Mapa final'!$O$62),"")</f>
        <v/>
      </c>
      <c r="U24" s="70" t="str">
        <f>IF(AND('Mapa final'!$Y$63="Alta",'Mapa final'!$AA$63="Menor"),CONCATENATE("R9C",'Mapa final'!$O$63),"")</f>
        <v/>
      </c>
      <c r="V24" s="52" t="str">
        <f>IF(AND('Mapa final'!$Y$58="Alta",'Mapa final'!$AA$58="Moderado"),CONCATENATE("R9C",'Mapa final'!$O$58),"")</f>
        <v/>
      </c>
      <c r="W24" s="53" t="str">
        <f>IF(AND('Mapa final'!$Y$59="Alta",'Mapa final'!$AA$59="Moderado"),CONCATENATE("R9C",'Mapa final'!$O$59),"")</f>
        <v/>
      </c>
      <c r="X24" s="58" t="str">
        <f>IF(AND('Mapa final'!$Y$60="Alta",'Mapa final'!$AA$60="Moderado"),CONCATENATE("R9C",'Mapa final'!$O$60),"")</f>
        <v/>
      </c>
      <c r="Y24" s="58" t="str">
        <f>IF(AND('Mapa final'!$Y$61="Alta",'Mapa final'!$AA$61="Moderado"),CONCATENATE("R9C",'Mapa final'!$O$61),"")</f>
        <v/>
      </c>
      <c r="Z24" s="58"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8" t="str">
        <f>IF(AND('Mapa final'!$Y$60="Alta",'Mapa final'!$AA$60="Mayor"),CONCATENATE("R9C",'Mapa final'!$O$60),"")</f>
        <v/>
      </c>
      <c r="AE24" s="58" t="str">
        <f>IF(AND('Mapa final'!$Y$61="Alta",'Mapa final'!$AA$61="Mayor"),CONCATENATE("R9C",'Mapa final'!$O$61),"")</f>
        <v/>
      </c>
      <c r="AF24" s="58"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4"/>
      <c r="AO24" s="329"/>
      <c r="AP24" s="330"/>
      <c r="AQ24" s="330"/>
      <c r="AR24" s="330"/>
      <c r="AS24" s="330"/>
      <c r="AT24" s="331"/>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38"/>
      <c r="C25" s="238"/>
      <c r="D25" s="239"/>
      <c r="E25" s="341"/>
      <c r="F25" s="342"/>
      <c r="G25" s="342"/>
      <c r="H25" s="342"/>
      <c r="I25" s="342"/>
      <c r="J25" s="71" t="str">
        <f>IF(AND('Mapa final'!$Y$64="Alta",'Mapa final'!$AA$64="Leve"),CONCATENATE("R10C",'Mapa final'!$O$64),"")</f>
        <v/>
      </c>
      <c r="K25" s="72" t="str">
        <f>IF(AND('Mapa final'!$Y$65="Alta",'Mapa final'!$AA$65="Leve"),CONCATENATE("R10C",'Mapa final'!$O$65),"")</f>
        <v/>
      </c>
      <c r="L25" s="72" t="str">
        <f>IF(AND('Mapa final'!$Y$66="Alta",'Mapa final'!$AA$66="Leve"),CONCATENATE("R10C",'Mapa final'!$O$66),"")</f>
        <v/>
      </c>
      <c r="M25" s="72" t="str">
        <f>IF(AND('Mapa final'!$Y$67="Alta",'Mapa final'!$AA$67="Leve"),CONCATENATE("R10C",'Mapa final'!$O$67),"")</f>
        <v/>
      </c>
      <c r="N25" s="72" t="str">
        <f>IF(AND('Mapa final'!$Y$68="Alta",'Mapa final'!$AA$68="Leve"),CONCATENATE("R10C",'Mapa final'!$O$68),"")</f>
        <v/>
      </c>
      <c r="O25" s="73" t="str">
        <f>IF(AND('Mapa final'!$Y$69="Alta",'Mapa final'!$AA$69="Leve"),CONCATENATE("R10C",'Mapa final'!$O$69),"")</f>
        <v/>
      </c>
      <c r="P25" s="71" t="str">
        <f>IF(AND('Mapa final'!$Y$64="Alta",'Mapa final'!$AA$64="Menor"),CONCATENATE("R10C",'Mapa final'!$O$64),"")</f>
        <v/>
      </c>
      <c r="Q25" s="72" t="str">
        <f>IF(AND('Mapa final'!$Y$65="Alta",'Mapa final'!$AA$65="Menor"),CONCATENATE("R10C",'Mapa final'!$O$65),"")</f>
        <v/>
      </c>
      <c r="R25" s="72" t="str">
        <f>IF(AND('Mapa final'!$Y$66="Alta",'Mapa final'!$AA$66="Menor"),CONCATENATE("R10C",'Mapa final'!$O$66),"")</f>
        <v/>
      </c>
      <c r="S25" s="72" t="str">
        <f>IF(AND('Mapa final'!$Y$67="Alta",'Mapa final'!$AA$67="Menor"),CONCATENATE("R10C",'Mapa final'!$O$67),"")</f>
        <v/>
      </c>
      <c r="T25" s="72" t="str">
        <f>IF(AND('Mapa final'!$Y$68="Alta",'Mapa final'!$AA$68="Menor"),CONCATENATE("R10C",'Mapa final'!$O$68),"")</f>
        <v/>
      </c>
      <c r="U25" s="73" t="str">
        <f>IF(AND('Mapa final'!$Y$69="Alta",'Mapa final'!$AA$69="Menor"),CONCATENATE("R10C",'Mapa final'!$O$69),"")</f>
        <v/>
      </c>
      <c r="V25" s="59" t="str">
        <f>IF(AND('Mapa final'!$Y$64="Alta",'Mapa final'!$AA$64="Moderado"),CONCATENATE("R10C",'Mapa final'!$O$64),"")</f>
        <v/>
      </c>
      <c r="W25" s="60" t="str">
        <f>IF(AND('Mapa final'!$Y$65="Alta",'Mapa final'!$AA$65="Moderado"),CONCATENATE("R10C",'Mapa final'!$O$65),"")</f>
        <v/>
      </c>
      <c r="X25" s="60" t="str">
        <f>IF(AND('Mapa final'!$Y$66="Alta",'Mapa final'!$AA$66="Moderado"),CONCATENATE("R10C",'Mapa final'!$O$66),"")</f>
        <v/>
      </c>
      <c r="Y25" s="60" t="str">
        <f>IF(AND('Mapa final'!$Y$67="Alta",'Mapa final'!$AA$67="Moderado"),CONCATENATE("R10C",'Mapa final'!$O$67),"")</f>
        <v/>
      </c>
      <c r="Z25" s="60" t="str">
        <f>IF(AND('Mapa final'!$Y$68="Alta",'Mapa final'!$AA$68="Moderado"),CONCATENATE("R10C",'Mapa final'!$O$68),"")</f>
        <v/>
      </c>
      <c r="AA25" s="61" t="str">
        <f>IF(AND('Mapa final'!$Y$69="Alta",'Mapa final'!$AA$69="Moderado"),CONCATENATE("R10C",'Mapa final'!$O$69),"")</f>
        <v/>
      </c>
      <c r="AB25" s="59" t="str">
        <f>IF(AND('Mapa final'!$Y$64="Alta",'Mapa final'!$AA$64="Mayor"),CONCATENATE("R10C",'Mapa final'!$O$64),"")</f>
        <v/>
      </c>
      <c r="AC25" s="60" t="str">
        <f>IF(AND('Mapa final'!$Y$65="Alta",'Mapa final'!$AA$65="Mayor"),CONCATENATE("R10C",'Mapa final'!$O$65),"")</f>
        <v/>
      </c>
      <c r="AD25" s="60" t="str">
        <f>IF(AND('Mapa final'!$Y$66="Alta",'Mapa final'!$AA$66="Mayor"),CONCATENATE("R10C",'Mapa final'!$O$66),"")</f>
        <v/>
      </c>
      <c r="AE25" s="60" t="str">
        <f>IF(AND('Mapa final'!$Y$67="Alta",'Mapa final'!$AA$67="Mayor"),CONCATENATE("R10C",'Mapa final'!$O$67),"")</f>
        <v/>
      </c>
      <c r="AF25" s="60" t="str">
        <f>IF(AND('Mapa final'!$Y$68="Alta",'Mapa final'!$AA$68="Mayor"),CONCATENATE("R10C",'Mapa final'!$O$68),"")</f>
        <v/>
      </c>
      <c r="AG25" s="61" t="str">
        <f>IF(AND('Mapa final'!$Y$69="Alta",'Mapa final'!$AA$69="Mayor"),CONCATENATE("R10C",'Mapa final'!$O$69),"")</f>
        <v/>
      </c>
      <c r="AH25" s="62" t="str">
        <f>IF(AND('Mapa final'!$Y$64="Alta",'Mapa final'!$AA$64="Catastrófico"),CONCATENATE("R10C",'Mapa final'!$O$64),"")</f>
        <v/>
      </c>
      <c r="AI25" s="63" t="str">
        <f>IF(AND('Mapa final'!$Y$65="Alta",'Mapa final'!$AA$65="Catastrófico"),CONCATENATE("R10C",'Mapa final'!$O$65),"")</f>
        <v/>
      </c>
      <c r="AJ25" s="63" t="str">
        <f>IF(AND('Mapa final'!$Y$66="Alta",'Mapa final'!$AA$66="Catastrófico"),CONCATENATE("R10C",'Mapa final'!$O$66),"")</f>
        <v/>
      </c>
      <c r="AK25" s="63" t="str">
        <f>IF(AND('Mapa final'!$Y$67="Alta",'Mapa final'!$AA$67="Catastrófico"),CONCATENATE("R10C",'Mapa final'!$O$67),"")</f>
        <v/>
      </c>
      <c r="AL25" s="63" t="str">
        <f>IF(AND('Mapa final'!$Y$68="Alta",'Mapa final'!$AA$68="Catastrófico"),CONCATENATE("R10C",'Mapa final'!$O$68),"")</f>
        <v/>
      </c>
      <c r="AM25" s="64" t="str">
        <f>IF(AND('Mapa final'!$Y$69="Alta",'Mapa final'!$AA$69="Catastrófico"),CONCATENATE("R10C",'Mapa final'!$O$69),"")</f>
        <v/>
      </c>
      <c r="AN25" s="84"/>
      <c r="AO25" s="332"/>
      <c r="AP25" s="333"/>
      <c r="AQ25" s="333"/>
      <c r="AR25" s="333"/>
      <c r="AS25" s="333"/>
      <c r="AT25" s="33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38"/>
      <c r="C26" s="238"/>
      <c r="D26" s="239"/>
      <c r="E26" s="335" t="s">
        <v>117</v>
      </c>
      <c r="F26" s="336"/>
      <c r="G26" s="336"/>
      <c r="H26" s="336"/>
      <c r="I26" s="354"/>
      <c r="J26" s="65" t="str">
        <f ca="1">IF(AND('Mapa final'!$Y$10="Media",'Mapa final'!$AA$10="Leve"),CONCATENATE("R1C",'Mapa final'!$O$10),"")</f>
        <v/>
      </c>
      <c r="K26" s="66" t="str">
        <f ca="1">IF(AND('Mapa final'!$Y$11="Media",'Mapa final'!$AA$11="Leve"),CONCATENATE("R1C",'Mapa final'!$O$11),"")</f>
        <v/>
      </c>
      <c r="L26" s="66" t="str">
        <f>IF(AND('Mapa final'!$Y$12="Media",'Mapa final'!$AA$12="Leve"),CONCATENATE("R1C",'Mapa final'!$O$12),"")</f>
        <v/>
      </c>
      <c r="M26" s="66" t="str">
        <f>IF(AND('Mapa final'!$Y$13="Media",'Mapa final'!$AA$13="Leve"),CONCATENATE("R1C",'Mapa final'!$O$13),"")</f>
        <v/>
      </c>
      <c r="N26" s="66" t="str">
        <f>IF(AND('Mapa final'!$Y$14="Media",'Mapa final'!$AA$14="Leve"),CONCATENATE("R1C",'Mapa final'!$O$14),"")</f>
        <v/>
      </c>
      <c r="O26" s="67" t="str">
        <f>IF(AND('Mapa final'!$Y$15="Media",'Mapa final'!$AA$15="Leve"),CONCATENATE("R1C",'Mapa final'!$O$15),"")</f>
        <v/>
      </c>
      <c r="P26" s="65" t="str">
        <f ca="1">IF(AND('Mapa final'!$Y$10="Media",'Mapa final'!$AA$10="Menor"),CONCATENATE("R1C",'Mapa final'!$O$10),"")</f>
        <v/>
      </c>
      <c r="Q26" s="66" t="str">
        <f ca="1">IF(AND('Mapa final'!$Y$11="Media",'Mapa final'!$AA$11="Menor"),CONCATENATE("R1C",'Mapa final'!$O$11),"")</f>
        <v/>
      </c>
      <c r="R26" s="66" t="str">
        <f>IF(AND('Mapa final'!$Y$12="Media",'Mapa final'!$AA$12="Menor"),CONCATENATE("R1C",'Mapa final'!$O$12),"")</f>
        <v/>
      </c>
      <c r="S26" s="66" t="str">
        <f>IF(AND('Mapa final'!$Y$13="Media",'Mapa final'!$AA$13="Menor"),CONCATENATE("R1C",'Mapa final'!$O$13),"")</f>
        <v/>
      </c>
      <c r="T26" s="66" t="str">
        <f>IF(AND('Mapa final'!$Y$14="Media",'Mapa final'!$AA$14="Menor"),CONCATENATE("R1C",'Mapa final'!$O$14),"")</f>
        <v/>
      </c>
      <c r="U26" s="67" t="str">
        <f>IF(AND('Mapa final'!$Y$15="Media",'Mapa final'!$AA$15="Menor"),CONCATENATE("R1C",'Mapa final'!$O$15),"")</f>
        <v/>
      </c>
      <c r="V26" s="65" t="str">
        <f ca="1">IF(AND('Mapa final'!$Y$10="Media",'Mapa final'!$AA$10="Moderado"),CONCATENATE("R1C",'Mapa final'!$O$10),"")</f>
        <v/>
      </c>
      <c r="W26" s="66" t="str">
        <f ca="1">IF(AND('Mapa final'!$Y$11="Media",'Mapa final'!$AA$11="Moderado"),CONCATENATE("R1C",'Mapa final'!$O$11),"")</f>
        <v/>
      </c>
      <c r="X26" s="66" t="str">
        <f>IF(AND('Mapa final'!$Y$12="Media",'Mapa final'!$AA$12="Moderado"),CONCATENATE("R1C",'Mapa final'!$O$12),"")</f>
        <v/>
      </c>
      <c r="Y26" s="66" t="str">
        <f>IF(AND('Mapa final'!$Y$13="Media",'Mapa final'!$AA$13="Moderado"),CONCATENATE("R1C",'Mapa final'!$O$13),"")</f>
        <v/>
      </c>
      <c r="Z26" s="66" t="str">
        <f>IF(AND('Mapa final'!$Y$14="Media",'Mapa final'!$AA$14="Moderado"),CONCATENATE("R1C",'Mapa final'!$O$14),"")</f>
        <v/>
      </c>
      <c r="AA26" s="67"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4"/>
      <c r="AO26" s="366" t="s">
        <v>81</v>
      </c>
      <c r="AP26" s="367"/>
      <c r="AQ26" s="367"/>
      <c r="AR26" s="367"/>
      <c r="AS26" s="367"/>
      <c r="AT26" s="368"/>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38"/>
      <c r="C27" s="238"/>
      <c r="D27" s="239"/>
      <c r="E27" s="337"/>
      <c r="F27" s="338"/>
      <c r="G27" s="338"/>
      <c r="H27" s="338"/>
      <c r="I27" s="355"/>
      <c r="J27" s="68" t="str">
        <f>IF(AND('Mapa final'!$Y$16="Media",'Mapa final'!$AA$16="Leve"),CONCATENATE("R2C",'Mapa final'!$O$16),"")</f>
        <v/>
      </c>
      <c r="K27" s="69" t="str">
        <f>IF(AND('Mapa final'!$Y$17="Media",'Mapa final'!$AA$17="Leve"),CONCATENATE("R2C",'Mapa final'!$O$17),"")</f>
        <v/>
      </c>
      <c r="L27" s="69" t="str">
        <f>IF(AND('Mapa final'!$Y$18="Media",'Mapa final'!$AA$18="Leve"),CONCATENATE("R2C",'Mapa final'!$O$18),"")</f>
        <v/>
      </c>
      <c r="M27" s="69" t="str">
        <f>IF(AND('Mapa final'!$Y$19="Media",'Mapa final'!$AA$19="Leve"),CONCATENATE("R2C",'Mapa final'!$O$19),"")</f>
        <v/>
      </c>
      <c r="N27" s="69" t="str">
        <f>IF(AND('Mapa final'!$Y$20="Media",'Mapa final'!$AA$20="Leve"),CONCATENATE("R2C",'Mapa final'!$O$20),"")</f>
        <v/>
      </c>
      <c r="O27" s="70" t="str">
        <f>IF(AND('Mapa final'!$Y$21="Media",'Mapa final'!$AA$21="Leve"),CONCATENATE("R2C",'Mapa final'!$O$21),"")</f>
        <v/>
      </c>
      <c r="P27" s="68" t="str">
        <f>IF(AND('Mapa final'!$Y$16="Media",'Mapa final'!$AA$16="Menor"),CONCATENATE("R2C",'Mapa final'!$O$16),"")</f>
        <v/>
      </c>
      <c r="Q27" s="69" t="str">
        <f>IF(AND('Mapa final'!$Y$17="Media",'Mapa final'!$AA$17="Menor"),CONCATENATE("R2C",'Mapa final'!$O$17),"")</f>
        <v/>
      </c>
      <c r="R27" s="69" t="str">
        <f>IF(AND('Mapa final'!$Y$18="Media",'Mapa final'!$AA$18="Menor"),CONCATENATE("R2C",'Mapa final'!$O$18),"")</f>
        <v/>
      </c>
      <c r="S27" s="69" t="str">
        <f>IF(AND('Mapa final'!$Y$19="Media",'Mapa final'!$AA$19="Menor"),CONCATENATE("R2C",'Mapa final'!$O$19),"")</f>
        <v/>
      </c>
      <c r="T27" s="69" t="str">
        <f>IF(AND('Mapa final'!$Y$20="Media",'Mapa final'!$AA$20="Menor"),CONCATENATE("R2C",'Mapa final'!$O$20),"")</f>
        <v/>
      </c>
      <c r="U27" s="70" t="str">
        <f>IF(AND('Mapa final'!$Y$21="Media",'Mapa final'!$AA$21="Menor"),CONCATENATE("R2C",'Mapa final'!$O$21),"")</f>
        <v/>
      </c>
      <c r="V27" s="68" t="str">
        <f>IF(AND('Mapa final'!$Y$16="Media",'Mapa final'!$AA$16="Moderado"),CONCATENATE("R2C",'Mapa final'!$O$16),"")</f>
        <v/>
      </c>
      <c r="W27" s="69" t="str">
        <f>IF(AND('Mapa final'!$Y$17="Media",'Mapa final'!$AA$17="Moderado"),CONCATENATE("R2C",'Mapa final'!$O$17),"")</f>
        <v/>
      </c>
      <c r="X27" s="69" t="str">
        <f>IF(AND('Mapa final'!$Y$18="Media",'Mapa final'!$AA$18="Moderado"),CONCATENATE("R2C",'Mapa final'!$O$18),"")</f>
        <v/>
      </c>
      <c r="Y27" s="69" t="str">
        <f>IF(AND('Mapa final'!$Y$19="Media",'Mapa final'!$AA$19="Moderado"),CONCATENATE("R2C",'Mapa final'!$O$19),"")</f>
        <v/>
      </c>
      <c r="Z27" s="69" t="str">
        <f>IF(AND('Mapa final'!$Y$20="Media",'Mapa final'!$AA$20="Moderado"),CONCATENATE("R2C",'Mapa final'!$O$20),"")</f>
        <v/>
      </c>
      <c r="AA27" s="70" t="str">
        <f>IF(AND('Mapa final'!$Y$21="Media",'Mapa final'!$AA$21="Moderado"),CONCATENATE("R2C",'Mapa final'!$O$21),"")</f>
        <v/>
      </c>
      <c r="AB27" s="52" t="str">
        <f>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4"/>
      <c r="AO27" s="369"/>
      <c r="AP27" s="370"/>
      <c r="AQ27" s="370"/>
      <c r="AR27" s="370"/>
      <c r="AS27" s="370"/>
      <c r="AT27" s="371"/>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38"/>
      <c r="C28" s="238"/>
      <c r="D28" s="239"/>
      <c r="E28" s="339"/>
      <c r="F28" s="340"/>
      <c r="G28" s="340"/>
      <c r="H28" s="340"/>
      <c r="I28" s="355"/>
      <c r="J28" s="68" t="str">
        <f>IF(AND('Mapa final'!$Y$22="Media",'Mapa final'!$AA$22="Leve"),CONCATENATE("R3C",'Mapa final'!$O$22),"")</f>
        <v/>
      </c>
      <c r="K28" s="69" t="str">
        <f>IF(AND('Mapa final'!$Y$23="Media",'Mapa final'!$AA$23="Leve"),CONCATENATE("R3C",'Mapa final'!$O$23),"")</f>
        <v/>
      </c>
      <c r="L28" s="69" t="str">
        <f>IF(AND('Mapa final'!$Y$24="Media",'Mapa final'!$AA$24="Leve"),CONCATENATE("R3C",'Mapa final'!$O$24),"")</f>
        <v/>
      </c>
      <c r="M28" s="69" t="str">
        <f>IF(AND('Mapa final'!$Y$25="Media",'Mapa final'!$AA$25="Leve"),CONCATENATE("R3C",'Mapa final'!$O$25),"")</f>
        <v/>
      </c>
      <c r="N28" s="69" t="str">
        <f>IF(AND('Mapa final'!$Y$26="Media",'Mapa final'!$AA$26="Leve"),CONCATENATE("R3C",'Mapa final'!$O$26),"")</f>
        <v/>
      </c>
      <c r="O28" s="70" t="str">
        <f>IF(AND('Mapa final'!$Y$27="Media",'Mapa final'!$AA$27="Leve"),CONCATENATE("R3C",'Mapa final'!$O$27),"")</f>
        <v/>
      </c>
      <c r="P28" s="68" t="str">
        <f>IF(AND('Mapa final'!$Y$22="Media",'Mapa final'!$AA$22="Menor"),CONCATENATE("R3C",'Mapa final'!$O$22),"")</f>
        <v/>
      </c>
      <c r="Q28" s="69" t="str">
        <f>IF(AND('Mapa final'!$Y$23="Media",'Mapa final'!$AA$23="Menor"),CONCATENATE("R3C",'Mapa final'!$O$23),"")</f>
        <v/>
      </c>
      <c r="R28" s="69" t="str">
        <f>IF(AND('Mapa final'!$Y$24="Media",'Mapa final'!$AA$24="Menor"),CONCATENATE("R3C",'Mapa final'!$O$24),"")</f>
        <v/>
      </c>
      <c r="S28" s="69" t="str">
        <f>IF(AND('Mapa final'!$Y$25="Media",'Mapa final'!$AA$25="Menor"),CONCATENATE("R3C",'Mapa final'!$O$25),"")</f>
        <v/>
      </c>
      <c r="T28" s="69" t="str">
        <f>IF(AND('Mapa final'!$Y$26="Media",'Mapa final'!$AA$26="Menor"),CONCATENATE("R3C",'Mapa final'!$O$26),"")</f>
        <v/>
      </c>
      <c r="U28" s="70" t="str">
        <f>IF(AND('Mapa final'!$Y$27="Media",'Mapa final'!$AA$27="Menor"),CONCATENATE("R3C",'Mapa final'!$O$27),"")</f>
        <v/>
      </c>
      <c r="V28" s="68" t="str">
        <f>IF(AND('Mapa final'!$Y$22="Media",'Mapa final'!$AA$22="Moderado"),CONCATENATE("R3C",'Mapa final'!$O$22),"")</f>
        <v/>
      </c>
      <c r="W28" s="69" t="str">
        <f>IF(AND('Mapa final'!$Y$23="Media",'Mapa final'!$AA$23="Moderado"),CONCATENATE("R3C",'Mapa final'!$O$23),"")</f>
        <v/>
      </c>
      <c r="X28" s="69" t="str">
        <f>IF(AND('Mapa final'!$Y$24="Media",'Mapa final'!$AA$24="Moderado"),CONCATENATE("R3C",'Mapa final'!$O$24),"")</f>
        <v/>
      </c>
      <c r="Y28" s="69" t="str">
        <f>IF(AND('Mapa final'!$Y$25="Media",'Mapa final'!$AA$25="Moderado"),CONCATENATE("R3C",'Mapa final'!$O$25),"")</f>
        <v/>
      </c>
      <c r="Z28" s="69" t="str">
        <f>IF(AND('Mapa final'!$Y$26="Media",'Mapa final'!$AA$26="Moderado"),CONCATENATE("R3C",'Mapa final'!$O$26),"")</f>
        <v/>
      </c>
      <c r="AA28" s="70"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4"/>
      <c r="AO28" s="369"/>
      <c r="AP28" s="370"/>
      <c r="AQ28" s="370"/>
      <c r="AR28" s="370"/>
      <c r="AS28" s="370"/>
      <c r="AT28" s="371"/>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38"/>
      <c r="C29" s="238"/>
      <c r="D29" s="239"/>
      <c r="E29" s="339"/>
      <c r="F29" s="340"/>
      <c r="G29" s="340"/>
      <c r="H29" s="340"/>
      <c r="I29" s="355"/>
      <c r="J29" s="68" t="str">
        <f>IF(AND('Mapa final'!$Y$28="Media",'Mapa final'!$AA$28="Leve"),CONCATENATE("R4C",'Mapa final'!$O$28),"")</f>
        <v/>
      </c>
      <c r="K29" s="69" t="str">
        <f>IF(AND('Mapa final'!$Y$29="Media",'Mapa final'!$AA$29="Leve"),CONCATENATE("R4C",'Mapa final'!$O$29),"")</f>
        <v/>
      </c>
      <c r="L29" s="69" t="str">
        <f>IF(AND('Mapa final'!$Y$30="Media",'Mapa final'!$AA$30="Leve"),CONCATENATE("R4C",'Mapa final'!$O$30),"")</f>
        <v/>
      </c>
      <c r="M29" s="69" t="str">
        <f>IF(AND('Mapa final'!$Y$31="Media",'Mapa final'!$AA$31="Leve"),CONCATENATE("R4C",'Mapa final'!$O$31),"")</f>
        <v/>
      </c>
      <c r="N29" s="69" t="str">
        <f>IF(AND('Mapa final'!$Y$32="Media",'Mapa final'!$AA$32="Leve"),CONCATENATE("R4C",'Mapa final'!$O$32),"")</f>
        <v/>
      </c>
      <c r="O29" s="70" t="str">
        <f>IF(AND('Mapa final'!$Y$33="Media",'Mapa final'!$AA$33="Leve"),CONCATENATE("R4C",'Mapa final'!$O$33),"")</f>
        <v/>
      </c>
      <c r="P29" s="68" t="str">
        <f>IF(AND('Mapa final'!$Y$28="Media",'Mapa final'!$AA$28="Menor"),CONCATENATE("R4C",'Mapa final'!$O$28),"")</f>
        <v/>
      </c>
      <c r="Q29" s="69" t="str">
        <f>IF(AND('Mapa final'!$Y$29="Media",'Mapa final'!$AA$29="Menor"),CONCATENATE("R4C",'Mapa final'!$O$29),"")</f>
        <v/>
      </c>
      <c r="R29" s="69" t="str">
        <f>IF(AND('Mapa final'!$Y$30="Media",'Mapa final'!$AA$30="Menor"),CONCATENATE("R4C",'Mapa final'!$O$30),"")</f>
        <v/>
      </c>
      <c r="S29" s="69" t="str">
        <f>IF(AND('Mapa final'!$Y$31="Media",'Mapa final'!$AA$31="Menor"),CONCATENATE("R4C",'Mapa final'!$O$31),"")</f>
        <v/>
      </c>
      <c r="T29" s="69" t="str">
        <f>IF(AND('Mapa final'!$Y$32="Media",'Mapa final'!$AA$32="Menor"),CONCATENATE("R4C",'Mapa final'!$O$32),"")</f>
        <v/>
      </c>
      <c r="U29" s="70" t="str">
        <f>IF(AND('Mapa final'!$Y$33="Media",'Mapa final'!$AA$33="Menor"),CONCATENATE("R4C",'Mapa final'!$O$33),"")</f>
        <v/>
      </c>
      <c r="V29" s="68" t="str">
        <f>IF(AND('Mapa final'!$Y$28="Media",'Mapa final'!$AA$28="Moderado"),CONCATENATE("R4C",'Mapa final'!$O$28),"")</f>
        <v/>
      </c>
      <c r="W29" s="69" t="str">
        <f>IF(AND('Mapa final'!$Y$29="Media",'Mapa final'!$AA$29="Moderado"),CONCATENATE("R4C",'Mapa final'!$O$29),"")</f>
        <v/>
      </c>
      <c r="X29" s="69" t="str">
        <f>IF(AND('Mapa final'!$Y$30="Media",'Mapa final'!$AA$30="Moderado"),CONCATENATE("R4C",'Mapa final'!$O$30),"")</f>
        <v/>
      </c>
      <c r="Y29" s="69" t="str">
        <f>IF(AND('Mapa final'!$Y$31="Media",'Mapa final'!$AA$31="Moderado"),CONCATENATE("R4C",'Mapa final'!$O$31),"")</f>
        <v/>
      </c>
      <c r="Z29" s="69" t="str">
        <f>IF(AND('Mapa final'!$Y$32="Media",'Mapa final'!$AA$32="Moderado"),CONCATENATE("R4C",'Mapa final'!$O$32),"")</f>
        <v/>
      </c>
      <c r="AA29" s="70"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8" t="str">
        <f>IF(AND('Mapa final'!$Y$30="Media",'Mapa final'!$AA$30="Mayor"),CONCATENATE("R4C",'Mapa final'!$O$30),"")</f>
        <v/>
      </c>
      <c r="AE29" s="58" t="str">
        <f>IF(AND('Mapa final'!$Y$31="Media",'Mapa final'!$AA$31="Mayor"),CONCATENATE("R4C",'Mapa final'!$O$31),"")</f>
        <v/>
      </c>
      <c r="AF29" s="58"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4"/>
      <c r="AO29" s="369"/>
      <c r="AP29" s="370"/>
      <c r="AQ29" s="370"/>
      <c r="AR29" s="370"/>
      <c r="AS29" s="370"/>
      <c r="AT29" s="371"/>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38"/>
      <c r="C30" s="238"/>
      <c r="D30" s="239"/>
      <c r="E30" s="339"/>
      <c r="F30" s="340"/>
      <c r="G30" s="340"/>
      <c r="H30" s="340"/>
      <c r="I30" s="355"/>
      <c r="J30" s="68" t="str">
        <f>IF(AND('Mapa final'!$Y$34="Media",'Mapa final'!$AA$34="Leve"),CONCATENATE("R5C",'Mapa final'!$O$34),"")</f>
        <v/>
      </c>
      <c r="K30" s="69" t="str">
        <f>IF(AND('Mapa final'!$Y$35="Media",'Mapa final'!$AA$35="Leve"),CONCATENATE("R5C",'Mapa final'!$O$35),"")</f>
        <v/>
      </c>
      <c r="L30" s="69" t="str">
        <f>IF(AND('Mapa final'!$Y$36="Media",'Mapa final'!$AA$36="Leve"),CONCATENATE("R5C",'Mapa final'!$O$36),"")</f>
        <v/>
      </c>
      <c r="M30" s="69" t="str">
        <f>IF(AND('Mapa final'!$Y$37="Media",'Mapa final'!$AA$37="Leve"),CONCATENATE("R5C",'Mapa final'!$O$37),"")</f>
        <v/>
      </c>
      <c r="N30" s="69" t="str">
        <f>IF(AND('Mapa final'!$Y$38="Media",'Mapa final'!$AA$38="Leve"),CONCATENATE("R5C",'Mapa final'!$O$38),"")</f>
        <v/>
      </c>
      <c r="O30" s="70" t="str">
        <f>IF(AND('Mapa final'!$Y$39="Media",'Mapa final'!$AA$39="Leve"),CONCATENATE("R5C",'Mapa final'!$O$39),"")</f>
        <v/>
      </c>
      <c r="P30" s="68" t="str">
        <f>IF(AND('Mapa final'!$Y$34="Media",'Mapa final'!$AA$34="Menor"),CONCATENATE("R5C",'Mapa final'!$O$34),"")</f>
        <v/>
      </c>
      <c r="Q30" s="69" t="str">
        <f>IF(AND('Mapa final'!$Y$35="Media",'Mapa final'!$AA$35="Menor"),CONCATENATE("R5C",'Mapa final'!$O$35),"")</f>
        <v/>
      </c>
      <c r="R30" s="69" t="str">
        <f>IF(AND('Mapa final'!$Y$36="Media",'Mapa final'!$AA$36="Menor"),CONCATENATE("R5C",'Mapa final'!$O$36),"")</f>
        <v/>
      </c>
      <c r="S30" s="69" t="str">
        <f>IF(AND('Mapa final'!$Y$37="Media",'Mapa final'!$AA$37="Menor"),CONCATENATE("R5C",'Mapa final'!$O$37),"")</f>
        <v/>
      </c>
      <c r="T30" s="69" t="str">
        <f>IF(AND('Mapa final'!$Y$38="Media",'Mapa final'!$AA$38="Menor"),CONCATENATE("R5C",'Mapa final'!$O$38),"")</f>
        <v/>
      </c>
      <c r="U30" s="70" t="str">
        <f>IF(AND('Mapa final'!$Y$39="Media",'Mapa final'!$AA$39="Menor"),CONCATENATE("R5C",'Mapa final'!$O$39),"")</f>
        <v/>
      </c>
      <c r="V30" s="68" t="str">
        <f>IF(AND('Mapa final'!$Y$34="Media",'Mapa final'!$AA$34="Moderado"),CONCATENATE("R5C",'Mapa final'!$O$34),"")</f>
        <v/>
      </c>
      <c r="W30" s="69" t="str">
        <f>IF(AND('Mapa final'!$Y$35="Media",'Mapa final'!$AA$35="Moderado"),CONCATENATE("R5C",'Mapa final'!$O$35),"")</f>
        <v/>
      </c>
      <c r="X30" s="69" t="str">
        <f>IF(AND('Mapa final'!$Y$36="Media",'Mapa final'!$AA$36="Moderado"),CONCATENATE("R5C",'Mapa final'!$O$36),"")</f>
        <v/>
      </c>
      <c r="Y30" s="69" t="str">
        <f>IF(AND('Mapa final'!$Y$37="Media",'Mapa final'!$AA$37="Moderado"),CONCATENATE("R5C",'Mapa final'!$O$37),"")</f>
        <v/>
      </c>
      <c r="Z30" s="69" t="str">
        <f>IF(AND('Mapa final'!$Y$38="Media",'Mapa final'!$AA$38="Moderado"),CONCATENATE("R5C",'Mapa final'!$O$38),"")</f>
        <v/>
      </c>
      <c r="AA30" s="70"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8" t="str">
        <f>IF(AND('Mapa final'!$Y$36="Media",'Mapa final'!$AA$36="Mayor"),CONCATENATE("R5C",'Mapa final'!$O$36),"")</f>
        <v/>
      </c>
      <c r="AE30" s="58" t="str">
        <f>IF(AND('Mapa final'!$Y$37="Media",'Mapa final'!$AA$37="Mayor"),CONCATENATE("R5C",'Mapa final'!$O$37),"")</f>
        <v/>
      </c>
      <c r="AF30" s="58"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4"/>
      <c r="AO30" s="369"/>
      <c r="AP30" s="370"/>
      <c r="AQ30" s="370"/>
      <c r="AR30" s="370"/>
      <c r="AS30" s="370"/>
      <c r="AT30" s="37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38"/>
      <c r="C31" s="238"/>
      <c r="D31" s="239"/>
      <c r="E31" s="339"/>
      <c r="F31" s="340"/>
      <c r="G31" s="340"/>
      <c r="H31" s="340"/>
      <c r="I31" s="355"/>
      <c r="J31" s="68" t="str">
        <f>IF(AND('Mapa final'!$Y$40="Media",'Mapa final'!$AA$40="Leve"),CONCATENATE("R6C",'Mapa final'!$O$40),"")</f>
        <v/>
      </c>
      <c r="K31" s="69" t="str">
        <f>IF(AND('Mapa final'!$Y$41="Media",'Mapa final'!$AA$41="Leve"),CONCATENATE("R6C",'Mapa final'!$O$41),"")</f>
        <v/>
      </c>
      <c r="L31" s="69" t="str">
        <f>IF(AND('Mapa final'!$Y$42="Media",'Mapa final'!$AA$42="Leve"),CONCATENATE("R6C",'Mapa final'!$O$42),"")</f>
        <v/>
      </c>
      <c r="M31" s="69" t="str">
        <f>IF(AND('Mapa final'!$Y$43="Media",'Mapa final'!$AA$43="Leve"),CONCATENATE("R6C",'Mapa final'!$O$43),"")</f>
        <v/>
      </c>
      <c r="N31" s="69" t="str">
        <f>IF(AND('Mapa final'!$Y$44="Media",'Mapa final'!$AA$44="Leve"),CONCATENATE("R6C",'Mapa final'!$O$44),"")</f>
        <v/>
      </c>
      <c r="O31" s="70" t="str">
        <f>IF(AND('Mapa final'!$Y$45="Media",'Mapa final'!$AA$45="Leve"),CONCATENATE("R6C",'Mapa final'!$O$45),"")</f>
        <v/>
      </c>
      <c r="P31" s="68" t="str">
        <f>IF(AND('Mapa final'!$Y$40="Media",'Mapa final'!$AA$40="Menor"),CONCATENATE("R6C",'Mapa final'!$O$40),"")</f>
        <v/>
      </c>
      <c r="Q31" s="69" t="str">
        <f>IF(AND('Mapa final'!$Y$41="Media",'Mapa final'!$AA$41="Menor"),CONCATENATE("R6C",'Mapa final'!$O$41),"")</f>
        <v/>
      </c>
      <c r="R31" s="69" t="str">
        <f>IF(AND('Mapa final'!$Y$42="Media",'Mapa final'!$AA$42="Menor"),CONCATENATE("R6C",'Mapa final'!$O$42),"")</f>
        <v/>
      </c>
      <c r="S31" s="69" t="str">
        <f>IF(AND('Mapa final'!$Y$43="Media",'Mapa final'!$AA$43="Menor"),CONCATENATE("R6C",'Mapa final'!$O$43),"")</f>
        <v/>
      </c>
      <c r="T31" s="69" t="str">
        <f>IF(AND('Mapa final'!$Y$44="Media",'Mapa final'!$AA$44="Menor"),CONCATENATE("R6C",'Mapa final'!$O$44),"")</f>
        <v/>
      </c>
      <c r="U31" s="70" t="str">
        <f>IF(AND('Mapa final'!$Y$45="Media",'Mapa final'!$AA$45="Menor"),CONCATENATE("R6C",'Mapa final'!$O$45),"")</f>
        <v/>
      </c>
      <c r="V31" s="68" t="str">
        <f>IF(AND('Mapa final'!$Y$40="Media",'Mapa final'!$AA$40="Moderado"),CONCATENATE("R6C",'Mapa final'!$O$40),"")</f>
        <v/>
      </c>
      <c r="W31" s="69" t="str">
        <f>IF(AND('Mapa final'!$Y$41="Media",'Mapa final'!$AA$41="Moderado"),CONCATENATE("R6C",'Mapa final'!$O$41),"")</f>
        <v/>
      </c>
      <c r="X31" s="69" t="str">
        <f>IF(AND('Mapa final'!$Y$42="Media",'Mapa final'!$AA$42="Moderado"),CONCATENATE("R6C",'Mapa final'!$O$42),"")</f>
        <v/>
      </c>
      <c r="Y31" s="69" t="str">
        <f>IF(AND('Mapa final'!$Y$43="Media",'Mapa final'!$AA$43="Moderado"),CONCATENATE("R6C",'Mapa final'!$O$43),"")</f>
        <v/>
      </c>
      <c r="Z31" s="69" t="str">
        <f>IF(AND('Mapa final'!$Y$44="Media",'Mapa final'!$AA$44="Moderado"),CONCATENATE("R6C",'Mapa final'!$O$44),"")</f>
        <v/>
      </c>
      <c r="AA31" s="70"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8" t="str">
        <f>IF(AND('Mapa final'!$Y$42="Media",'Mapa final'!$AA$42="Mayor"),CONCATENATE("R6C",'Mapa final'!$O$42),"")</f>
        <v/>
      </c>
      <c r="AE31" s="58" t="str">
        <f>IF(AND('Mapa final'!$Y$43="Media",'Mapa final'!$AA$43="Mayor"),CONCATENATE("R6C",'Mapa final'!$O$43),"")</f>
        <v/>
      </c>
      <c r="AF31" s="58"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4"/>
      <c r="AO31" s="369"/>
      <c r="AP31" s="370"/>
      <c r="AQ31" s="370"/>
      <c r="AR31" s="370"/>
      <c r="AS31" s="370"/>
      <c r="AT31" s="371"/>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38"/>
      <c r="C32" s="238"/>
      <c r="D32" s="239"/>
      <c r="E32" s="339"/>
      <c r="F32" s="340"/>
      <c r="G32" s="340"/>
      <c r="H32" s="340"/>
      <c r="I32" s="355"/>
      <c r="J32" s="68" t="str">
        <f>IF(AND('Mapa final'!$Y$46="Media",'Mapa final'!$AA$46="Leve"),CONCATENATE("R7C",'Mapa final'!$O$46),"")</f>
        <v/>
      </c>
      <c r="K32" s="69" t="str">
        <f>IF(AND('Mapa final'!$Y$47="Media",'Mapa final'!$AA$47="Leve"),CONCATENATE("R7C",'Mapa final'!$O$47),"")</f>
        <v/>
      </c>
      <c r="L32" s="69" t="str">
        <f>IF(AND('Mapa final'!$Y$48="Media",'Mapa final'!$AA$48="Leve"),CONCATENATE("R7C",'Mapa final'!$O$48),"")</f>
        <v/>
      </c>
      <c r="M32" s="69" t="str">
        <f>IF(AND('Mapa final'!$Y$49="Media",'Mapa final'!$AA$49="Leve"),CONCATENATE("R7C",'Mapa final'!$O$49),"")</f>
        <v/>
      </c>
      <c r="N32" s="69" t="str">
        <f>IF(AND('Mapa final'!$Y$50="Media",'Mapa final'!$AA$50="Leve"),CONCATENATE("R7C",'Mapa final'!$O$50),"")</f>
        <v/>
      </c>
      <c r="O32" s="70" t="str">
        <f>IF(AND('Mapa final'!$Y$51="Media",'Mapa final'!$AA$51="Leve"),CONCATENATE("R7C",'Mapa final'!$O$51),"")</f>
        <v/>
      </c>
      <c r="P32" s="68" t="str">
        <f>IF(AND('Mapa final'!$Y$46="Media",'Mapa final'!$AA$46="Menor"),CONCATENATE("R7C",'Mapa final'!$O$46),"")</f>
        <v/>
      </c>
      <c r="Q32" s="69" t="str">
        <f>IF(AND('Mapa final'!$Y$47="Media",'Mapa final'!$AA$47="Menor"),CONCATENATE("R7C",'Mapa final'!$O$47),"")</f>
        <v/>
      </c>
      <c r="R32" s="69" t="str">
        <f>IF(AND('Mapa final'!$Y$48="Media",'Mapa final'!$AA$48="Menor"),CONCATENATE("R7C",'Mapa final'!$O$48),"")</f>
        <v/>
      </c>
      <c r="S32" s="69" t="str">
        <f>IF(AND('Mapa final'!$Y$49="Media",'Mapa final'!$AA$49="Menor"),CONCATENATE("R7C",'Mapa final'!$O$49),"")</f>
        <v/>
      </c>
      <c r="T32" s="69" t="str">
        <f>IF(AND('Mapa final'!$Y$50="Media",'Mapa final'!$AA$50="Menor"),CONCATENATE("R7C",'Mapa final'!$O$50),"")</f>
        <v/>
      </c>
      <c r="U32" s="70" t="str">
        <f>IF(AND('Mapa final'!$Y$51="Media",'Mapa final'!$AA$51="Menor"),CONCATENATE("R7C",'Mapa final'!$O$51),"")</f>
        <v/>
      </c>
      <c r="V32" s="68" t="str">
        <f>IF(AND('Mapa final'!$Y$46="Media",'Mapa final'!$AA$46="Moderado"),CONCATENATE("R7C",'Mapa final'!$O$46),"")</f>
        <v/>
      </c>
      <c r="W32" s="69" t="str">
        <f>IF(AND('Mapa final'!$Y$47="Media",'Mapa final'!$AA$47="Moderado"),CONCATENATE("R7C",'Mapa final'!$O$47),"")</f>
        <v/>
      </c>
      <c r="X32" s="69" t="str">
        <f>IF(AND('Mapa final'!$Y$48="Media",'Mapa final'!$AA$48="Moderado"),CONCATENATE("R7C",'Mapa final'!$O$48),"")</f>
        <v/>
      </c>
      <c r="Y32" s="69" t="str">
        <f>IF(AND('Mapa final'!$Y$49="Media",'Mapa final'!$AA$49="Moderado"),CONCATENATE("R7C",'Mapa final'!$O$49),"")</f>
        <v/>
      </c>
      <c r="Z32" s="69" t="str">
        <f>IF(AND('Mapa final'!$Y$50="Media",'Mapa final'!$AA$50="Moderado"),CONCATENATE("R7C",'Mapa final'!$O$50),"")</f>
        <v/>
      </c>
      <c r="AA32" s="70"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8" t="str">
        <f>IF(AND('Mapa final'!$Y$48="Media",'Mapa final'!$AA$48="Mayor"),CONCATENATE("R7C",'Mapa final'!$O$48),"")</f>
        <v/>
      </c>
      <c r="AE32" s="58" t="str">
        <f>IF(AND('Mapa final'!$Y$49="Media",'Mapa final'!$AA$49="Mayor"),CONCATENATE("R7C",'Mapa final'!$O$49),"")</f>
        <v/>
      </c>
      <c r="AF32" s="58"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4"/>
      <c r="AO32" s="369"/>
      <c r="AP32" s="370"/>
      <c r="AQ32" s="370"/>
      <c r="AR32" s="370"/>
      <c r="AS32" s="370"/>
      <c r="AT32" s="371"/>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38"/>
      <c r="C33" s="238"/>
      <c r="D33" s="239"/>
      <c r="E33" s="339"/>
      <c r="F33" s="340"/>
      <c r="G33" s="340"/>
      <c r="H33" s="340"/>
      <c r="I33" s="355"/>
      <c r="J33" s="68" t="str">
        <f>IF(AND('Mapa final'!$Y$52="Media",'Mapa final'!$AA$52="Leve"),CONCATENATE("R8C",'Mapa final'!$O$52),"")</f>
        <v/>
      </c>
      <c r="K33" s="69" t="str">
        <f>IF(AND('Mapa final'!$Y$53="Media",'Mapa final'!$AA$53="Leve"),CONCATENATE("R8C",'Mapa final'!$O$53),"")</f>
        <v/>
      </c>
      <c r="L33" s="69" t="str">
        <f>IF(AND('Mapa final'!$Y$54="Media",'Mapa final'!$AA$54="Leve"),CONCATENATE("R8C",'Mapa final'!$O$54),"")</f>
        <v/>
      </c>
      <c r="M33" s="69" t="str">
        <f>IF(AND('Mapa final'!$Y$55="Media",'Mapa final'!$AA$55="Leve"),CONCATENATE("R8C",'Mapa final'!$O$55),"")</f>
        <v/>
      </c>
      <c r="N33" s="69" t="str">
        <f>IF(AND('Mapa final'!$Y$56="Media",'Mapa final'!$AA$56="Leve"),CONCATENATE("R8C",'Mapa final'!$O$56),"")</f>
        <v/>
      </c>
      <c r="O33" s="70" t="str">
        <f>IF(AND('Mapa final'!$Y$57="Media",'Mapa final'!$AA$57="Leve"),CONCATENATE("R8C",'Mapa final'!$O$57),"")</f>
        <v/>
      </c>
      <c r="P33" s="68" t="str">
        <f>IF(AND('Mapa final'!$Y$52="Media",'Mapa final'!$AA$52="Menor"),CONCATENATE("R8C",'Mapa final'!$O$52),"")</f>
        <v/>
      </c>
      <c r="Q33" s="69" t="str">
        <f>IF(AND('Mapa final'!$Y$53="Media",'Mapa final'!$AA$53="Menor"),CONCATENATE("R8C",'Mapa final'!$O$53),"")</f>
        <v/>
      </c>
      <c r="R33" s="69" t="str">
        <f>IF(AND('Mapa final'!$Y$54="Media",'Mapa final'!$AA$54="Menor"),CONCATENATE("R8C",'Mapa final'!$O$54),"")</f>
        <v/>
      </c>
      <c r="S33" s="69" t="str">
        <f>IF(AND('Mapa final'!$Y$55="Media",'Mapa final'!$AA$55="Menor"),CONCATENATE("R8C",'Mapa final'!$O$55),"")</f>
        <v/>
      </c>
      <c r="T33" s="69" t="str">
        <f>IF(AND('Mapa final'!$Y$56="Media",'Mapa final'!$AA$56="Menor"),CONCATENATE("R8C",'Mapa final'!$O$56),"")</f>
        <v/>
      </c>
      <c r="U33" s="70" t="str">
        <f>IF(AND('Mapa final'!$Y$57="Media",'Mapa final'!$AA$57="Menor"),CONCATENATE("R8C",'Mapa final'!$O$57),"")</f>
        <v/>
      </c>
      <c r="V33" s="68" t="str">
        <f>IF(AND('Mapa final'!$Y$52="Media",'Mapa final'!$AA$52="Moderado"),CONCATENATE("R8C",'Mapa final'!$O$52),"")</f>
        <v/>
      </c>
      <c r="W33" s="69" t="str">
        <f>IF(AND('Mapa final'!$Y$53="Media",'Mapa final'!$AA$53="Moderado"),CONCATENATE("R8C",'Mapa final'!$O$53),"")</f>
        <v/>
      </c>
      <c r="X33" s="69" t="str">
        <f>IF(AND('Mapa final'!$Y$54="Media",'Mapa final'!$AA$54="Moderado"),CONCATENATE("R8C",'Mapa final'!$O$54),"")</f>
        <v/>
      </c>
      <c r="Y33" s="69" t="str">
        <f>IF(AND('Mapa final'!$Y$55="Media",'Mapa final'!$AA$55="Moderado"),CONCATENATE("R8C",'Mapa final'!$O$55),"")</f>
        <v/>
      </c>
      <c r="Z33" s="69" t="str">
        <f>IF(AND('Mapa final'!$Y$56="Media",'Mapa final'!$AA$56="Moderado"),CONCATENATE("R8C",'Mapa final'!$O$56),"")</f>
        <v/>
      </c>
      <c r="AA33" s="70"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8" t="str">
        <f>IF(AND('Mapa final'!$Y$54="Media",'Mapa final'!$AA$54="Mayor"),CONCATENATE("R8C",'Mapa final'!$O$54),"")</f>
        <v/>
      </c>
      <c r="AE33" s="58" t="str">
        <f>IF(AND('Mapa final'!$Y$55="Media",'Mapa final'!$AA$55="Mayor"),CONCATENATE("R8C",'Mapa final'!$O$55),"")</f>
        <v/>
      </c>
      <c r="AF33" s="58"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4"/>
      <c r="AO33" s="369"/>
      <c r="AP33" s="370"/>
      <c r="AQ33" s="370"/>
      <c r="AR33" s="370"/>
      <c r="AS33" s="370"/>
      <c r="AT33" s="371"/>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38"/>
      <c r="C34" s="238"/>
      <c r="D34" s="239"/>
      <c r="E34" s="339"/>
      <c r="F34" s="340"/>
      <c r="G34" s="340"/>
      <c r="H34" s="340"/>
      <c r="I34" s="355"/>
      <c r="J34" s="68" t="str">
        <f>IF(AND('Mapa final'!$Y$58="Media",'Mapa final'!$AA$58="Leve"),CONCATENATE("R9C",'Mapa final'!$O$58),"")</f>
        <v/>
      </c>
      <c r="K34" s="69" t="str">
        <f>IF(AND('Mapa final'!$Y$59="Media",'Mapa final'!$AA$59="Leve"),CONCATENATE("R9C",'Mapa final'!$O$59),"")</f>
        <v/>
      </c>
      <c r="L34" s="69" t="str">
        <f>IF(AND('Mapa final'!$Y$60="Media",'Mapa final'!$AA$60="Leve"),CONCATENATE("R9C",'Mapa final'!$O$60),"")</f>
        <v/>
      </c>
      <c r="M34" s="69" t="str">
        <f>IF(AND('Mapa final'!$Y$61="Media",'Mapa final'!$AA$61="Leve"),CONCATENATE("R9C",'Mapa final'!$O$61),"")</f>
        <v/>
      </c>
      <c r="N34" s="69" t="str">
        <f>IF(AND('Mapa final'!$Y$62="Media",'Mapa final'!$AA$62="Leve"),CONCATENATE("R9C",'Mapa final'!$O$62),"")</f>
        <v/>
      </c>
      <c r="O34" s="70" t="str">
        <f>IF(AND('Mapa final'!$Y$63="Media",'Mapa final'!$AA$63="Leve"),CONCATENATE("R9C",'Mapa final'!$O$63),"")</f>
        <v/>
      </c>
      <c r="P34" s="68" t="str">
        <f>IF(AND('Mapa final'!$Y$58="Media",'Mapa final'!$AA$58="Menor"),CONCATENATE("R9C",'Mapa final'!$O$58),"")</f>
        <v/>
      </c>
      <c r="Q34" s="69" t="str">
        <f>IF(AND('Mapa final'!$Y$59="Media",'Mapa final'!$AA$59="Menor"),CONCATENATE("R9C",'Mapa final'!$O$59),"")</f>
        <v/>
      </c>
      <c r="R34" s="69" t="str">
        <f>IF(AND('Mapa final'!$Y$60="Media",'Mapa final'!$AA$60="Menor"),CONCATENATE("R9C",'Mapa final'!$O$60),"")</f>
        <v/>
      </c>
      <c r="S34" s="69" t="str">
        <f>IF(AND('Mapa final'!$Y$61="Media",'Mapa final'!$AA$61="Menor"),CONCATENATE("R9C",'Mapa final'!$O$61),"")</f>
        <v/>
      </c>
      <c r="T34" s="69" t="str">
        <f>IF(AND('Mapa final'!$Y$62="Media",'Mapa final'!$AA$62="Menor"),CONCATENATE("R9C",'Mapa final'!$O$62),"")</f>
        <v/>
      </c>
      <c r="U34" s="70" t="str">
        <f>IF(AND('Mapa final'!$Y$63="Media",'Mapa final'!$AA$63="Menor"),CONCATENATE("R9C",'Mapa final'!$O$63),"")</f>
        <v/>
      </c>
      <c r="V34" s="68" t="str">
        <f>IF(AND('Mapa final'!$Y$58="Media",'Mapa final'!$AA$58="Moderado"),CONCATENATE("R9C",'Mapa final'!$O$58),"")</f>
        <v/>
      </c>
      <c r="W34" s="69" t="str">
        <f>IF(AND('Mapa final'!$Y$59="Media",'Mapa final'!$AA$59="Moderado"),CONCATENATE("R9C",'Mapa final'!$O$59),"")</f>
        <v/>
      </c>
      <c r="X34" s="69" t="str">
        <f>IF(AND('Mapa final'!$Y$60="Media",'Mapa final'!$AA$60="Moderado"),CONCATENATE("R9C",'Mapa final'!$O$60),"")</f>
        <v/>
      </c>
      <c r="Y34" s="69" t="str">
        <f>IF(AND('Mapa final'!$Y$61="Media",'Mapa final'!$AA$61="Moderado"),CONCATENATE("R9C",'Mapa final'!$O$61),"")</f>
        <v/>
      </c>
      <c r="Z34" s="69" t="str">
        <f>IF(AND('Mapa final'!$Y$62="Media",'Mapa final'!$AA$62="Moderado"),CONCATENATE("R9C",'Mapa final'!$O$62),"")</f>
        <v/>
      </c>
      <c r="AA34" s="70"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8" t="str">
        <f>IF(AND('Mapa final'!$Y$60="Media",'Mapa final'!$AA$60="Mayor"),CONCATENATE("R9C",'Mapa final'!$O$60),"")</f>
        <v/>
      </c>
      <c r="AE34" s="58" t="str">
        <f>IF(AND('Mapa final'!$Y$61="Media",'Mapa final'!$AA$61="Mayor"),CONCATENATE("R9C",'Mapa final'!$O$61),"")</f>
        <v/>
      </c>
      <c r="AF34" s="58"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4"/>
      <c r="AO34" s="369"/>
      <c r="AP34" s="370"/>
      <c r="AQ34" s="370"/>
      <c r="AR34" s="370"/>
      <c r="AS34" s="370"/>
      <c r="AT34" s="371"/>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38"/>
      <c r="C35" s="238"/>
      <c r="D35" s="239"/>
      <c r="E35" s="341"/>
      <c r="F35" s="342"/>
      <c r="G35" s="342"/>
      <c r="H35" s="342"/>
      <c r="I35" s="356"/>
      <c r="J35" s="68" t="str">
        <f>IF(AND('Mapa final'!$Y$64="Media",'Mapa final'!$AA$64="Leve"),CONCATENATE("R10C",'Mapa final'!$O$64),"")</f>
        <v/>
      </c>
      <c r="K35" s="69" t="str">
        <f>IF(AND('Mapa final'!$Y$65="Media",'Mapa final'!$AA$65="Leve"),CONCATENATE("R10C",'Mapa final'!$O$65),"")</f>
        <v/>
      </c>
      <c r="L35" s="69" t="str">
        <f>IF(AND('Mapa final'!$Y$66="Media",'Mapa final'!$AA$66="Leve"),CONCATENATE("R10C",'Mapa final'!$O$66),"")</f>
        <v/>
      </c>
      <c r="M35" s="69" t="str">
        <f>IF(AND('Mapa final'!$Y$67="Media",'Mapa final'!$AA$67="Leve"),CONCATENATE("R10C",'Mapa final'!$O$67),"")</f>
        <v/>
      </c>
      <c r="N35" s="69" t="str">
        <f>IF(AND('Mapa final'!$Y$68="Media",'Mapa final'!$AA$68="Leve"),CONCATENATE("R10C",'Mapa final'!$O$68),"")</f>
        <v/>
      </c>
      <c r="O35" s="70" t="str">
        <f>IF(AND('Mapa final'!$Y$69="Media",'Mapa final'!$AA$69="Leve"),CONCATENATE("R10C",'Mapa final'!$O$69),"")</f>
        <v/>
      </c>
      <c r="P35" s="68" t="str">
        <f>IF(AND('Mapa final'!$Y$64="Media",'Mapa final'!$AA$64="Menor"),CONCATENATE("R10C",'Mapa final'!$O$64),"")</f>
        <v/>
      </c>
      <c r="Q35" s="69" t="str">
        <f>IF(AND('Mapa final'!$Y$65="Media",'Mapa final'!$AA$65="Menor"),CONCATENATE("R10C",'Mapa final'!$O$65),"")</f>
        <v/>
      </c>
      <c r="R35" s="69" t="str">
        <f>IF(AND('Mapa final'!$Y$66="Media",'Mapa final'!$AA$66="Menor"),CONCATENATE("R10C",'Mapa final'!$O$66),"")</f>
        <v/>
      </c>
      <c r="S35" s="69" t="str">
        <f>IF(AND('Mapa final'!$Y$67="Media",'Mapa final'!$AA$67="Menor"),CONCATENATE("R10C",'Mapa final'!$O$67),"")</f>
        <v/>
      </c>
      <c r="T35" s="69" t="str">
        <f>IF(AND('Mapa final'!$Y$68="Media",'Mapa final'!$AA$68="Menor"),CONCATENATE("R10C",'Mapa final'!$O$68),"")</f>
        <v/>
      </c>
      <c r="U35" s="70" t="str">
        <f>IF(AND('Mapa final'!$Y$69="Media",'Mapa final'!$AA$69="Menor"),CONCATENATE("R10C",'Mapa final'!$O$69),"")</f>
        <v/>
      </c>
      <c r="V35" s="68" t="str">
        <f>IF(AND('Mapa final'!$Y$64="Media",'Mapa final'!$AA$64="Moderado"),CONCATENATE("R10C",'Mapa final'!$O$64),"")</f>
        <v/>
      </c>
      <c r="W35" s="69" t="str">
        <f>IF(AND('Mapa final'!$Y$65="Media",'Mapa final'!$AA$65="Moderado"),CONCATENATE("R10C",'Mapa final'!$O$65),"")</f>
        <v/>
      </c>
      <c r="X35" s="69" t="str">
        <f>IF(AND('Mapa final'!$Y$66="Media",'Mapa final'!$AA$66="Moderado"),CONCATENATE("R10C",'Mapa final'!$O$66),"")</f>
        <v/>
      </c>
      <c r="Y35" s="69" t="str">
        <f>IF(AND('Mapa final'!$Y$67="Media",'Mapa final'!$AA$67="Moderado"),CONCATENATE("R10C",'Mapa final'!$O$67),"")</f>
        <v/>
      </c>
      <c r="Z35" s="69" t="str">
        <f>IF(AND('Mapa final'!$Y$68="Media",'Mapa final'!$AA$68="Moderado"),CONCATENATE("R10C",'Mapa final'!$O$68),"")</f>
        <v/>
      </c>
      <c r="AA35" s="70" t="str">
        <f>IF(AND('Mapa final'!$Y$69="Media",'Mapa final'!$AA$69="Moderado"),CONCATENATE("R10C",'Mapa final'!$O$69),"")</f>
        <v/>
      </c>
      <c r="AB35" s="59" t="str">
        <f>IF(AND('Mapa final'!$Y$64="Media",'Mapa final'!$AA$64="Mayor"),CONCATENATE("R10C",'Mapa final'!$O$64),"")</f>
        <v/>
      </c>
      <c r="AC35" s="60" t="str">
        <f>IF(AND('Mapa final'!$Y$65="Media",'Mapa final'!$AA$65="Mayor"),CONCATENATE("R10C",'Mapa final'!$O$65),"")</f>
        <v/>
      </c>
      <c r="AD35" s="60" t="str">
        <f>IF(AND('Mapa final'!$Y$66="Media",'Mapa final'!$AA$66="Mayor"),CONCATENATE("R10C",'Mapa final'!$O$66),"")</f>
        <v/>
      </c>
      <c r="AE35" s="60" t="str">
        <f>IF(AND('Mapa final'!$Y$67="Media",'Mapa final'!$AA$67="Mayor"),CONCATENATE("R10C",'Mapa final'!$O$67),"")</f>
        <v/>
      </c>
      <c r="AF35" s="60" t="str">
        <f>IF(AND('Mapa final'!$Y$68="Media",'Mapa final'!$AA$68="Mayor"),CONCATENATE("R10C",'Mapa final'!$O$68),"")</f>
        <v/>
      </c>
      <c r="AG35" s="61" t="str">
        <f>IF(AND('Mapa final'!$Y$69="Media",'Mapa final'!$AA$69="Mayor"),CONCATENATE("R10C",'Mapa final'!$O$69),"")</f>
        <v/>
      </c>
      <c r="AH35" s="62" t="str">
        <f>IF(AND('Mapa final'!$Y$64="Media",'Mapa final'!$AA$64="Catastrófico"),CONCATENATE("R10C",'Mapa final'!$O$64),"")</f>
        <v/>
      </c>
      <c r="AI35" s="63" t="str">
        <f>IF(AND('Mapa final'!$Y$65="Media",'Mapa final'!$AA$65="Catastrófico"),CONCATENATE("R10C",'Mapa final'!$O$65),"")</f>
        <v/>
      </c>
      <c r="AJ35" s="63" t="str">
        <f>IF(AND('Mapa final'!$Y$66="Media",'Mapa final'!$AA$66="Catastrófico"),CONCATENATE("R10C",'Mapa final'!$O$66),"")</f>
        <v/>
      </c>
      <c r="AK35" s="63" t="str">
        <f>IF(AND('Mapa final'!$Y$67="Media",'Mapa final'!$AA$67="Catastrófico"),CONCATENATE("R10C",'Mapa final'!$O$67),"")</f>
        <v/>
      </c>
      <c r="AL35" s="63" t="str">
        <f>IF(AND('Mapa final'!$Y$68="Media",'Mapa final'!$AA$68="Catastrófico"),CONCATENATE("R10C",'Mapa final'!$O$68),"")</f>
        <v/>
      </c>
      <c r="AM35" s="64" t="str">
        <f>IF(AND('Mapa final'!$Y$69="Media",'Mapa final'!$AA$69="Catastrófico"),CONCATENATE("R10C",'Mapa final'!$O$69),"")</f>
        <v/>
      </c>
      <c r="AN35" s="84"/>
      <c r="AO35" s="372"/>
      <c r="AP35" s="373"/>
      <c r="AQ35" s="373"/>
      <c r="AR35" s="373"/>
      <c r="AS35" s="373"/>
      <c r="AT35" s="37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38"/>
      <c r="C36" s="238"/>
      <c r="D36" s="239"/>
      <c r="E36" s="335" t="s">
        <v>114</v>
      </c>
      <c r="F36" s="336"/>
      <c r="G36" s="336"/>
      <c r="H36" s="336"/>
      <c r="I36" s="336"/>
      <c r="J36" s="74" t="str">
        <f ca="1">IF(AND('Mapa final'!$Y$10="Baja",'Mapa final'!$AA$10="Leve"),CONCATENATE("R1C",'Mapa final'!$O$10),"")</f>
        <v/>
      </c>
      <c r="K36" s="75" t="str">
        <f ca="1">IF(AND('Mapa final'!$Y$11="Baja",'Mapa final'!$AA$11="Leve"),CONCATENATE("R1C",'Mapa final'!$O$11),"")</f>
        <v/>
      </c>
      <c r="L36" s="75" t="str">
        <f>IF(AND('Mapa final'!$Y$12="Baja",'Mapa final'!$AA$12="Leve"),CONCATENATE("R1C",'Mapa final'!$O$12),"")</f>
        <v/>
      </c>
      <c r="M36" s="75" t="str">
        <f>IF(AND('Mapa final'!$Y$13="Baja",'Mapa final'!$AA$13="Leve"),CONCATENATE("R1C",'Mapa final'!$O$13),"")</f>
        <v/>
      </c>
      <c r="N36" s="75" t="str">
        <f>IF(AND('Mapa final'!$Y$14="Baja",'Mapa final'!$AA$14="Leve"),CONCATENATE("R1C",'Mapa final'!$O$14),"")</f>
        <v/>
      </c>
      <c r="O36" s="76" t="str">
        <f>IF(AND('Mapa final'!$Y$15="Baja",'Mapa final'!$AA$15="Leve"),CONCATENATE("R1C",'Mapa final'!$O$15),"")</f>
        <v/>
      </c>
      <c r="P36" s="65" t="str">
        <f ca="1">IF(AND('Mapa final'!$Y$10="Baja",'Mapa final'!$AA$10="Menor"),CONCATENATE("R1C",'Mapa final'!$O$10),"")</f>
        <v/>
      </c>
      <c r="Q36" s="66" t="str">
        <f ca="1">IF(AND('Mapa final'!$Y$11="Baja",'Mapa final'!$AA$11="Menor"),CONCATENATE("R1C",'Mapa final'!$O$11),"")</f>
        <v/>
      </c>
      <c r="R36" s="66" t="str">
        <f>IF(AND('Mapa final'!$Y$12="Baja",'Mapa final'!$AA$12="Menor"),CONCATENATE("R1C",'Mapa final'!$O$12),"")</f>
        <v/>
      </c>
      <c r="S36" s="66" t="str">
        <f>IF(AND('Mapa final'!$Y$13="Baja",'Mapa final'!$AA$13="Menor"),CONCATENATE("R1C",'Mapa final'!$O$13),"")</f>
        <v/>
      </c>
      <c r="T36" s="66" t="str">
        <f>IF(AND('Mapa final'!$Y$14="Baja",'Mapa final'!$AA$14="Menor"),CONCATENATE("R1C",'Mapa final'!$O$14),"")</f>
        <v/>
      </c>
      <c r="U36" s="67" t="str">
        <f>IF(AND('Mapa final'!$Y$15="Baja",'Mapa final'!$AA$15="Menor"),CONCATENATE("R1C",'Mapa final'!$O$15),"")</f>
        <v/>
      </c>
      <c r="V36" s="65" t="str">
        <f ca="1">IF(AND('Mapa final'!$Y$10="Baja",'Mapa final'!$AA$10="Moderado"),CONCATENATE("R1C",'Mapa final'!$O$10),"")</f>
        <v/>
      </c>
      <c r="W36" s="66" t="str">
        <f ca="1">IF(AND('Mapa final'!$Y$11="Baja",'Mapa final'!$AA$11="Moderado"),CONCATENATE("R1C",'Mapa final'!$O$11),"")</f>
        <v/>
      </c>
      <c r="X36" s="66" t="str">
        <f>IF(AND('Mapa final'!$Y$12="Baja",'Mapa final'!$AA$12="Moderado"),CONCATENATE("R1C",'Mapa final'!$O$12),"")</f>
        <v/>
      </c>
      <c r="Y36" s="66" t="str">
        <f>IF(AND('Mapa final'!$Y$13="Baja",'Mapa final'!$AA$13="Moderado"),CONCATENATE("R1C",'Mapa final'!$O$13),"")</f>
        <v/>
      </c>
      <c r="Z36" s="66" t="str">
        <f>IF(AND('Mapa final'!$Y$14="Baja",'Mapa final'!$AA$14="Moderado"),CONCATENATE("R1C",'Mapa final'!$O$14),"")</f>
        <v/>
      </c>
      <c r="AA36" s="67"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4"/>
      <c r="AO36" s="357" t="s">
        <v>82</v>
      </c>
      <c r="AP36" s="358"/>
      <c r="AQ36" s="358"/>
      <c r="AR36" s="358"/>
      <c r="AS36" s="358"/>
      <c r="AT36" s="359"/>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38"/>
      <c r="C37" s="238"/>
      <c r="D37" s="239"/>
      <c r="E37" s="337"/>
      <c r="F37" s="338"/>
      <c r="G37" s="338"/>
      <c r="H37" s="338"/>
      <c r="I37" s="338"/>
      <c r="J37" s="77" t="str">
        <f>IF(AND('Mapa final'!$Y$16="Baja",'Mapa final'!$AA$16="Leve"),CONCATENATE("R2C",'Mapa final'!$O$16),"")</f>
        <v/>
      </c>
      <c r="K37" s="78" t="str">
        <f>IF(AND('Mapa final'!$Y$17="Baja",'Mapa final'!$AA$17="Leve"),CONCATENATE("R2C",'Mapa final'!$O$17),"")</f>
        <v/>
      </c>
      <c r="L37" s="78" t="str">
        <f>IF(AND('Mapa final'!$Y$18="Baja",'Mapa final'!$AA$18="Leve"),CONCATENATE("R2C",'Mapa final'!$O$18),"")</f>
        <v/>
      </c>
      <c r="M37" s="78" t="str">
        <f>IF(AND('Mapa final'!$Y$19="Baja",'Mapa final'!$AA$19="Leve"),CONCATENATE("R2C",'Mapa final'!$O$19),"")</f>
        <v/>
      </c>
      <c r="N37" s="78" t="str">
        <f>IF(AND('Mapa final'!$Y$20="Baja",'Mapa final'!$AA$20="Leve"),CONCATENATE("R2C",'Mapa final'!$O$20),"")</f>
        <v/>
      </c>
      <c r="O37" s="79" t="str">
        <f>IF(AND('Mapa final'!$Y$21="Baja",'Mapa final'!$AA$21="Leve"),CONCATENATE("R2C",'Mapa final'!$O$21),"")</f>
        <v/>
      </c>
      <c r="P37" s="68" t="str">
        <f>IF(AND('Mapa final'!$Y$16="Baja",'Mapa final'!$AA$16="Menor"),CONCATENATE("R2C",'Mapa final'!$O$16),"")</f>
        <v/>
      </c>
      <c r="Q37" s="69" t="str">
        <f>IF(AND('Mapa final'!$Y$17="Baja",'Mapa final'!$AA$17="Menor"),CONCATENATE("R2C",'Mapa final'!$O$17),"")</f>
        <v/>
      </c>
      <c r="R37" s="69" t="str">
        <f>IF(AND('Mapa final'!$Y$18="Baja",'Mapa final'!$AA$18="Menor"),CONCATENATE("R2C",'Mapa final'!$O$18),"")</f>
        <v/>
      </c>
      <c r="S37" s="69" t="str">
        <f>IF(AND('Mapa final'!$Y$19="Baja",'Mapa final'!$AA$19="Menor"),CONCATENATE("R2C",'Mapa final'!$O$19),"")</f>
        <v/>
      </c>
      <c r="T37" s="69" t="str">
        <f>IF(AND('Mapa final'!$Y$20="Baja",'Mapa final'!$AA$20="Menor"),CONCATENATE("R2C",'Mapa final'!$O$20),"")</f>
        <v/>
      </c>
      <c r="U37" s="70" t="str">
        <f>IF(AND('Mapa final'!$Y$21="Baja",'Mapa final'!$AA$21="Menor"),CONCATENATE("R2C",'Mapa final'!$O$21),"")</f>
        <v/>
      </c>
      <c r="V37" s="68" t="str">
        <f>IF(AND('Mapa final'!$Y$16="Baja",'Mapa final'!$AA$16="Moderado"),CONCATENATE("R2C",'Mapa final'!$O$16),"")</f>
        <v/>
      </c>
      <c r="W37" s="69" t="str">
        <f>IF(AND('Mapa final'!$Y$17="Baja",'Mapa final'!$AA$17="Moderado"),CONCATENATE("R2C",'Mapa final'!$O$17),"")</f>
        <v/>
      </c>
      <c r="X37" s="69" t="str">
        <f>IF(AND('Mapa final'!$Y$18="Baja",'Mapa final'!$AA$18="Moderado"),CONCATENATE("R2C",'Mapa final'!$O$18),"")</f>
        <v/>
      </c>
      <c r="Y37" s="69" t="str">
        <f>IF(AND('Mapa final'!$Y$19="Baja",'Mapa final'!$AA$19="Moderado"),CONCATENATE("R2C",'Mapa final'!$O$19),"")</f>
        <v/>
      </c>
      <c r="Z37" s="69" t="str">
        <f>IF(AND('Mapa final'!$Y$20="Baja",'Mapa final'!$AA$20="Moderado"),CONCATENATE("R2C",'Mapa final'!$O$20),"")</f>
        <v/>
      </c>
      <c r="AA37" s="70" t="str">
        <f>IF(AND('Mapa final'!$Y$21="Baja",'Mapa final'!$AA$21="Moderado"),CONCATENATE("R2C",'Mapa final'!$O$21),"")</f>
        <v/>
      </c>
      <c r="AB37" s="52" t="str">
        <f>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4"/>
      <c r="AO37" s="360"/>
      <c r="AP37" s="361"/>
      <c r="AQ37" s="361"/>
      <c r="AR37" s="361"/>
      <c r="AS37" s="361"/>
      <c r="AT37" s="362"/>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38"/>
      <c r="C38" s="238"/>
      <c r="D38" s="239"/>
      <c r="E38" s="339"/>
      <c r="F38" s="340"/>
      <c r="G38" s="340"/>
      <c r="H38" s="340"/>
      <c r="I38" s="338"/>
      <c r="J38" s="77" t="str">
        <f>IF(AND('Mapa final'!$Y$22="Baja",'Mapa final'!$AA$22="Leve"),CONCATENATE("R3C",'Mapa final'!$O$22),"")</f>
        <v/>
      </c>
      <c r="K38" s="78" t="str">
        <f>IF(AND('Mapa final'!$Y$23="Baja",'Mapa final'!$AA$23="Leve"),CONCATENATE("R3C",'Mapa final'!$O$23),"")</f>
        <v/>
      </c>
      <c r="L38" s="78" t="str">
        <f>IF(AND('Mapa final'!$Y$24="Baja",'Mapa final'!$AA$24="Leve"),CONCATENATE("R3C",'Mapa final'!$O$24),"")</f>
        <v/>
      </c>
      <c r="M38" s="78" t="str">
        <f>IF(AND('Mapa final'!$Y$25="Baja",'Mapa final'!$AA$25="Leve"),CONCATENATE("R3C",'Mapa final'!$O$25),"")</f>
        <v/>
      </c>
      <c r="N38" s="78" t="str">
        <f>IF(AND('Mapa final'!$Y$26="Baja",'Mapa final'!$AA$26="Leve"),CONCATENATE("R3C",'Mapa final'!$O$26),"")</f>
        <v/>
      </c>
      <c r="O38" s="79" t="str">
        <f>IF(AND('Mapa final'!$Y$27="Baja",'Mapa final'!$AA$27="Leve"),CONCATENATE("R3C",'Mapa final'!$O$27),"")</f>
        <v/>
      </c>
      <c r="P38" s="68" t="str">
        <f>IF(AND('Mapa final'!$Y$22="Baja",'Mapa final'!$AA$22="Menor"),CONCATENATE("R3C",'Mapa final'!$O$22),"")</f>
        <v/>
      </c>
      <c r="Q38" s="69" t="str">
        <f>IF(AND('Mapa final'!$Y$23="Baja",'Mapa final'!$AA$23="Menor"),CONCATENATE("R3C",'Mapa final'!$O$23),"")</f>
        <v/>
      </c>
      <c r="R38" s="69" t="str">
        <f>IF(AND('Mapa final'!$Y$24="Baja",'Mapa final'!$AA$24="Menor"),CONCATENATE("R3C",'Mapa final'!$O$24),"")</f>
        <v/>
      </c>
      <c r="S38" s="69" t="str">
        <f>IF(AND('Mapa final'!$Y$25="Baja",'Mapa final'!$AA$25="Menor"),CONCATENATE("R3C",'Mapa final'!$O$25),"")</f>
        <v/>
      </c>
      <c r="T38" s="69" t="str">
        <f>IF(AND('Mapa final'!$Y$26="Baja",'Mapa final'!$AA$26="Menor"),CONCATENATE("R3C",'Mapa final'!$O$26),"")</f>
        <v/>
      </c>
      <c r="U38" s="70" t="str">
        <f>IF(AND('Mapa final'!$Y$27="Baja",'Mapa final'!$AA$27="Menor"),CONCATENATE("R3C",'Mapa final'!$O$27),"")</f>
        <v/>
      </c>
      <c r="V38" s="68" t="str">
        <f>IF(AND('Mapa final'!$Y$22="Baja",'Mapa final'!$AA$22="Moderado"),CONCATENATE("R3C",'Mapa final'!$O$22),"")</f>
        <v/>
      </c>
      <c r="W38" s="69" t="str">
        <f>IF(AND('Mapa final'!$Y$23="Baja",'Mapa final'!$AA$23="Moderado"),CONCATENATE("R3C",'Mapa final'!$O$23),"")</f>
        <v/>
      </c>
      <c r="X38" s="69" t="str">
        <f>IF(AND('Mapa final'!$Y$24="Baja",'Mapa final'!$AA$24="Moderado"),CONCATENATE("R3C",'Mapa final'!$O$24),"")</f>
        <v/>
      </c>
      <c r="Y38" s="69" t="str">
        <f>IF(AND('Mapa final'!$Y$25="Baja",'Mapa final'!$AA$25="Moderado"),CONCATENATE("R3C",'Mapa final'!$O$25),"")</f>
        <v/>
      </c>
      <c r="Z38" s="69" t="str">
        <f>IF(AND('Mapa final'!$Y$26="Baja",'Mapa final'!$AA$26="Moderado"),CONCATENATE("R3C",'Mapa final'!$O$26),"")</f>
        <v/>
      </c>
      <c r="AA38" s="70"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4"/>
      <c r="AO38" s="360"/>
      <c r="AP38" s="361"/>
      <c r="AQ38" s="361"/>
      <c r="AR38" s="361"/>
      <c r="AS38" s="361"/>
      <c r="AT38" s="362"/>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38"/>
      <c r="C39" s="238"/>
      <c r="D39" s="239"/>
      <c r="E39" s="339"/>
      <c r="F39" s="340"/>
      <c r="G39" s="340"/>
      <c r="H39" s="340"/>
      <c r="I39" s="338"/>
      <c r="J39" s="77" t="str">
        <f>IF(AND('Mapa final'!$Y$28="Baja",'Mapa final'!$AA$28="Leve"),CONCATENATE("R4C",'Mapa final'!$O$28),"")</f>
        <v/>
      </c>
      <c r="K39" s="78" t="str">
        <f>IF(AND('Mapa final'!$Y$29="Baja",'Mapa final'!$AA$29="Leve"),CONCATENATE("R4C",'Mapa final'!$O$29),"")</f>
        <v/>
      </c>
      <c r="L39" s="78" t="str">
        <f>IF(AND('Mapa final'!$Y$30="Baja",'Mapa final'!$AA$30="Leve"),CONCATENATE("R4C",'Mapa final'!$O$30),"")</f>
        <v/>
      </c>
      <c r="M39" s="78" t="str">
        <f>IF(AND('Mapa final'!$Y$31="Baja",'Mapa final'!$AA$31="Leve"),CONCATENATE("R4C",'Mapa final'!$O$31),"")</f>
        <v/>
      </c>
      <c r="N39" s="78" t="str">
        <f>IF(AND('Mapa final'!$Y$32="Baja",'Mapa final'!$AA$32="Leve"),CONCATENATE("R4C",'Mapa final'!$O$32),"")</f>
        <v/>
      </c>
      <c r="O39" s="79" t="str">
        <f>IF(AND('Mapa final'!$Y$33="Baja",'Mapa final'!$AA$33="Leve"),CONCATENATE("R4C",'Mapa final'!$O$33),"")</f>
        <v/>
      </c>
      <c r="P39" s="68" t="str">
        <f>IF(AND('Mapa final'!$Y$28="Baja",'Mapa final'!$AA$28="Menor"),CONCATENATE("R4C",'Mapa final'!$O$28),"")</f>
        <v/>
      </c>
      <c r="Q39" s="69" t="str">
        <f>IF(AND('Mapa final'!$Y$29="Baja",'Mapa final'!$AA$29="Menor"),CONCATENATE("R4C",'Mapa final'!$O$29),"")</f>
        <v/>
      </c>
      <c r="R39" s="69" t="str">
        <f>IF(AND('Mapa final'!$Y$30="Baja",'Mapa final'!$AA$30="Menor"),CONCATENATE("R4C",'Mapa final'!$O$30),"")</f>
        <v/>
      </c>
      <c r="S39" s="69" t="str">
        <f>IF(AND('Mapa final'!$Y$31="Baja",'Mapa final'!$AA$31="Menor"),CONCATENATE("R4C",'Mapa final'!$O$31),"")</f>
        <v/>
      </c>
      <c r="T39" s="69" t="str">
        <f>IF(AND('Mapa final'!$Y$32="Baja",'Mapa final'!$AA$32="Menor"),CONCATENATE("R4C",'Mapa final'!$O$32),"")</f>
        <v/>
      </c>
      <c r="U39" s="70" t="str">
        <f>IF(AND('Mapa final'!$Y$33="Baja",'Mapa final'!$AA$33="Menor"),CONCATENATE("R4C",'Mapa final'!$O$33),"")</f>
        <v/>
      </c>
      <c r="V39" s="68" t="str">
        <f>IF(AND('Mapa final'!$Y$28="Baja",'Mapa final'!$AA$28="Moderado"),CONCATENATE("R4C",'Mapa final'!$O$28),"")</f>
        <v/>
      </c>
      <c r="W39" s="69" t="str">
        <f>IF(AND('Mapa final'!$Y$29="Baja",'Mapa final'!$AA$29="Moderado"),CONCATENATE("R4C",'Mapa final'!$O$29),"")</f>
        <v/>
      </c>
      <c r="X39" s="69" t="str">
        <f>IF(AND('Mapa final'!$Y$30="Baja",'Mapa final'!$AA$30="Moderado"),CONCATENATE("R4C",'Mapa final'!$O$30),"")</f>
        <v/>
      </c>
      <c r="Y39" s="69" t="str">
        <f>IF(AND('Mapa final'!$Y$31="Baja",'Mapa final'!$AA$31="Moderado"),CONCATENATE("R4C",'Mapa final'!$O$31),"")</f>
        <v/>
      </c>
      <c r="Z39" s="69" t="str">
        <f>IF(AND('Mapa final'!$Y$32="Baja",'Mapa final'!$AA$32="Moderado"),CONCATENATE("R4C",'Mapa final'!$O$32),"")</f>
        <v/>
      </c>
      <c r="AA39" s="70"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4"/>
      <c r="AO39" s="360"/>
      <c r="AP39" s="361"/>
      <c r="AQ39" s="361"/>
      <c r="AR39" s="361"/>
      <c r="AS39" s="361"/>
      <c r="AT39" s="362"/>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38"/>
      <c r="C40" s="238"/>
      <c r="D40" s="239"/>
      <c r="E40" s="339"/>
      <c r="F40" s="340"/>
      <c r="G40" s="340"/>
      <c r="H40" s="340"/>
      <c r="I40" s="338"/>
      <c r="J40" s="77" t="str">
        <f>IF(AND('Mapa final'!$Y$34="Baja",'Mapa final'!$AA$34="Leve"),CONCATENATE("R5C",'Mapa final'!$O$34),"")</f>
        <v/>
      </c>
      <c r="K40" s="78" t="str">
        <f>IF(AND('Mapa final'!$Y$35="Baja",'Mapa final'!$AA$35="Leve"),CONCATENATE("R5C",'Mapa final'!$O$35),"")</f>
        <v/>
      </c>
      <c r="L40" s="78" t="str">
        <f>IF(AND('Mapa final'!$Y$36="Baja",'Mapa final'!$AA$36="Leve"),CONCATENATE("R5C",'Mapa final'!$O$36),"")</f>
        <v/>
      </c>
      <c r="M40" s="78" t="str">
        <f>IF(AND('Mapa final'!$Y$37="Baja",'Mapa final'!$AA$37="Leve"),CONCATENATE("R5C",'Mapa final'!$O$37),"")</f>
        <v/>
      </c>
      <c r="N40" s="78" t="str">
        <f>IF(AND('Mapa final'!$Y$38="Baja",'Mapa final'!$AA$38="Leve"),CONCATENATE("R5C",'Mapa final'!$O$38),"")</f>
        <v/>
      </c>
      <c r="O40" s="79" t="str">
        <f>IF(AND('Mapa final'!$Y$39="Baja",'Mapa final'!$AA$39="Leve"),CONCATENATE("R5C",'Mapa final'!$O$39),"")</f>
        <v/>
      </c>
      <c r="P40" s="68" t="str">
        <f>IF(AND('Mapa final'!$Y$34="Baja",'Mapa final'!$AA$34="Menor"),CONCATENATE("R5C",'Mapa final'!$O$34),"")</f>
        <v/>
      </c>
      <c r="Q40" s="69" t="str">
        <f>IF(AND('Mapa final'!$Y$35="Baja",'Mapa final'!$AA$35="Menor"),CONCATENATE("R5C",'Mapa final'!$O$35),"")</f>
        <v/>
      </c>
      <c r="R40" s="69" t="str">
        <f>IF(AND('Mapa final'!$Y$36="Baja",'Mapa final'!$AA$36="Menor"),CONCATENATE("R5C",'Mapa final'!$O$36),"")</f>
        <v/>
      </c>
      <c r="S40" s="69" t="str">
        <f>IF(AND('Mapa final'!$Y$37="Baja",'Mapa final'!$AA$37="Menor"),CONCATENATE("R5C",'Mapa final'!$O$37),"")</f>
        <v/>
      </c>
      <c r="T40" s="69" t="str">
        <f>IF(AND('Mapa final'!$Y$38="Baja",'Mapa final'!$AA$38="Menor"),CONCATENATE("R5C",'Mapa final'!$O$38),"")</f>
        <v/>
      </c>
      <c r="U40" s="70" t="str">
        <f>IF(AND('Mapa final'!$Y$39="Baja",'Mapa final'!$AA$39="Menor"),CONCATENATE("R5C",'Mapa final'!$O$39),"")</f>
        <v/>
      </c>
      <c r="V40" s="68" t="str">
        <f>IF(AND('Mapa final'!$Y$34="Baja",'Mapa final'!$AA$34="Moderado"),CONCATENATE("R5C",'Mapa final'!$O$34),"")</f>
        <v/>
      </c>
      <c r="W40" s="69" t="str">
        <f>IF(AND('Mapa final'!$Y$35="Baja",'Mapa final'!$AA$35="Moderado"),CONCATENATE("R5C",'Mapa final'!$O$35),"")</f>
        <v/>
      </c>
      <c r="X40" s="69" t="str">
        <f>IF(AND('Mapa final'!$Y$36="Baja",'Mapa final'!$AA$36="Moderado"),CONCATENATE("R5C",'Mapa final'!$O$36),"")</f>
        <v/>
      </c>
      <c r="Y40" s="69" t="str">
        <f>IF(AND('Mapa final'!$Y$37="Baja",'Mapa final'!$AA$37="Moderado"),CONCATENATE("R5C",'Mapa final'!$O$37),"")</f>
        <v/>
      </c>
      <c r="Z40" s="69" t="str">
        <f>IF(AND('Mapa final'!$Y$38="Baja",'Mapa final'!$AA$38="Moderado"),CONCATENATE("R5C",'Mapa final'!$O$38),"")</f>
        <v/>
      </c>
      <c r="AA40" s="70" t="str">
        <f>IF(AND('Mapa final'!$Y$39="Baja",'Mapa final'!$AA$39="Moderado"),CONCATENATE("R5C",'Mapa final'!$O$39),"")</f>
        <v/>
      </c>
      <c r="AB40" s="52" t="str">
        <f>IF(AND('Mapa final'!$Y$34="Baja",'Mapa final'!$AA$34="Mayor"),CONCATENATE("R5C",'Mapa final'!$O$34),"")</f>
        <v/>
      </c>
      <c r="AC40" s="53" t="str">
        <f>IF(AND('Mapa final'!$Y$35="Baja",'Mapa final'!$AA$35="Mayor"),CONCATENATE("R5C",'Mapa final'!$O$35),"")</f>
        <v/>
      </c>
      <c r="AD40" s="58" t="str">
        <f>IF(AND('Mapa final'!$Y$36="Baja",'Mapa final'!$AA$36="Mayor"),CONCATENATE("R5C",'Mapa final'!$O$36),"")</f>
        <v/>
      </c>
      <c r="AE40" s="58" t="str">
        <f>IF(AND('Mapa final'!$Y$37="Baja",'Mapa final'!$AA$37="Mayor"),CONCATENATE("R5C",'Mapa final'!$O$37),"")</f>
        <v/>
      </c>
      <c r="AF40" s="58"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4"/>
      <c r="AO40" s="360"/>
      <c r="AP40" s="361"/>
      <c r="AQ40" s="361"/>
      <c r="AR40" s="361"/>
      <c r="AS40" s="361"/>
      <c r="AT40" s="362"/>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38"/>
      <c r="C41" s="238"/>
      <c r="D41" s="239"/>
      <c r="E41" s="339"/>
      <c r="F41" s="340"/>
      <c r="G41" s="340"/>
      <c r="H41" s="340"/>
      <c r="I41" s="338"/>
      <c r="J41" s="77" t="str">
        <f>IF(AND('Mapa final'!$Y$40="Baja",'Mapa final'!$AA$40="Leve"),CONCATENATE("R6C",'Mapa final'!$O$40),"")</f>
        <v/>
      </c>
      <c r="K41" s="78" t="str">
        <f>IF(AND('Mapa final'!$Y$41="Baja",'Mapa final'!$AA$41="Leve"),CONCATENATE("R6C",'Mapa final'!$O$41),"")</f>
        <v/>
      </c>
      <c r="L41" s="78" t="str">
        <f>IF(AND('Mapa final'!$Y$42="Baja",'Mapa final'!$AA$42="Leve"),CONCATENATE("R6C",'Mapa final'!$O$42),"")</f>
        <v/>
      </c>
      <c r="M41" s="78" t="str">
        <f>IF(AND('Mapa final'!$Y$43="Baja",'Mapa final'!$AA$43="Leve"),CONCATENATE("R6C",'Mapa final'!$O$43),"")</f>
        <v/>
      </c>
      <c r="N41" s="78" t="str">
        <f>IF(AND('Mapa final'!$Y$44="Baja",'Mapa final'!$AA$44="Leve"),CONCATENATE("R6C",'Mapa final'!$O$44),"")</f>
        <v/>
      </c>
      <c r="O41" s="79" t="str">
        <f>IF(AND('Mapa final'!$Y$45="Baja",'Mapa final'!$AA$45="Leve"),CONCATENATE("R6C",'Mapa final'!$O$45),"")</f>
        <v/>
      </c>
      <c r="P41" s="68" t="str">
        <f>IF(AND('Mapa final'!$Y$40="Baja",'Mapa final'!$AA$40="Menor"),CONCATENATE("R6C",'Mapa final'!$O$40),"")</f>
        <v/>
      </c>
      <c r="Q41" s="69" t="str">
        <f>IF(AND('Mapa final'!$Y$41="Baja",'Mapa final'!$AA$41="Menor"),CONCATENATE("R6C",'Mapa final'!$O$41),"")</f>
        <v/>
      </c>
      <c r="R41" s="69" t="str">
        <f>IF(AND('Mapa final'!$Y$42="Baja",'Mapa final'!$AA$42="Menor"),CONCATENATE("R6C",'Mapa final'!$O$42),"")</f>
        <v/>
      </c>
      <c r="S41" s="69" t="str">
        <f>IF(AND('Mapa final'!$Y$43="Baja",'Mapa final'!$AA$43="Menor"),CONCATENATE("R6C",'Mapa final'!$O$43),"")</f>
        <v/>
      </c>
      <c r="T41" s="69" t="str">
        <f>IF(AND('Mapa final'!$Y$44="Baja",'Mapa final'!$AA$44="Menor"),CONCATENATE("R6C",'Mapa final'!$O$44),"")</f>
        <v/>
      </c>
      <c r="U41" s="70" t="str">
        <f>IF(AND('Mapa final'!$Y$45="Baja",'Mapa final'!$AA$45="Menor"),CONCATENATE("R6C",'Mapa final'!$O$45),"")</f>
        <v/>
      </c>
      <c r="V41" s="68" t="str">
        <f>IF(AND('Mapa final'!$Y$40="Baja",'Mapa final'!$AA$40="Moderado"),CONCATENATE("R6C",'Mapa final'!$O$40),"")</f>
        <v/>
      </c>
      <c r="W41" s="69" t="str">
        <f>IF(AND('Mapa final'!$Y$41="Baja",'Mapa final'!$AA$41="Moderado"),CONCATENATE("R6C",'Mapa final'!$O$41),"")</f>
        <v/>
      </c>
      <c r="X41" s="69" t="str">
        <f>IF(AND('Mapa final'!$Y$42="Baja",'Mapa final'!$AA$42="Moderado"),CONCATENATE("R6C",'Mapa final'!$O$42),"")</f>
        <v/>
      </c>
      <c r="Y41" s="69" t="str">
        <f>IF(AND('Mapa final'!$Y$43="Baja",'Mapa final'!$AA$43="Moderado"),CONCATENATE("R6C",'Mapa final'!$O$43),"")</f>
        <v/>
      </c>
      <c r="Z41" s="69" t="str">
        <f>IF(AND('Mapa final'!$Y$44="Baja",'Mapa final'!$AA$44="Moderado"),CONCATENATE("R6C",'Mapa final'!$O$44),"")</f>
        <v/>
      </c>
      <c r="AA41" s="70" t="str">
        <f>IF(AND('Mapa final'!$Y$45="Baja",'Mapa final'!$AA$45="Moderado"),CONCATENATE("R6C",'Mapa final'!$O$45),"")</f>
        <v/>
      </c>
      <c r="AB41" s="52" t="str">
        <f>IF(AND('Mapa final'!$Y$40="Baja",'Mapa final'!$AA$40="Mayor"),CONCATENATE("R6C",'Mapa final'!$O$40),"")</f>
        <v/>
      </c>
      <c r="AC41" s="53" t="str">
        <f>IF(AND('Mapa final'!$Y$41="Baja",'Mapa final'!$AA$41="Mayor"),CONCATENATE("R6C",'Mapa final'!$O$41),"")</f>
        <v/>
      </c>
      <c r="AD41" s="58" t="str">
        <f>IF(AND('Mapa final'!$Y$42="Baja",'Mapa final'!$AA$42="Mayor"),CONCATENATE("R6C",'Mapa final'!$O$42),"")</f>
        <v/>
      </c>
      <c r="AE41" s="58" t="str">
        <f>IF(AND('Mapa final'!$Y$43="Baja",'Mapa final'!$AA$43="Mayor"),CONCATENATE("R6C",'Mapa final'!$O$43),"")</f>
        <v/>
      </c>
      <c r="AF41" s="58"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4"/>
      <c r="AO41" s="360"/>
      <c r="AP41" s="361"/>
      <c r="AQ41" s="361"/>
      <c r="AR41" s="361"/>
      <c r="AS41" s="361"/>
      <c r="AT41" s="362"/>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38"/>
      <c r="C42" s="238"/>
      <c r="D42" s="239"/>
      <c r="E42" s="339"/>
      <c r="F42" s="340"/>
      <c r="G42" s="340"/>
      <c r="H42" s="340"/>
      <c r="I42" s="338"/>
      <c r="J42" s="77" t="str">
        <f>IF(AND('Mapa final'!$Y$46="Baja",'Mapa final'!$AA$46="Leve"),CONCATENATE("R7C",'Mapa final'!$O$46),"")</f>
        <v/>
      </c>
      <c r="K42" s="78" t="str">
        <f>IF(AND('Mapa final'!$Y$47="Baja",'Mapa final'!$AA$47="Leve"),CONCATENATE("R7C",'Mapa final'!$O$47),"")</f>
        <v/>
      </c>
      <c r="L42" s="78" t="str">
        <f>IF(AND('Mapa final'!$Y$48="Baja",'Mapa final'!$AA$48="Leve"),CONCATENATE("R7C",'Mapa final'!$O$48),"")</f>
        <v/>
      </c>
      <c r="M42" s="78" t="str">
        <f>IF(AND('Mapa final'!$Y$49="Baja",'Mapa final'!$AA$49="Leve"),CONCATENATE("R7C",'Mapa final'!$O$49),"")</f>
        <v/>
      </c>
      <c r="N42" s="78" t="str">
        <f>IF(AND('Mapa final'!$Y$50="Baja",'Mapa final'!$AA$50="Leve"),CONCATENATE("R7C",'Mapa final'!$O$50),"")</f>
        <v/>
      </c>
      <c r="O42" s="79" t="str">
        <f>IF(AND('Mapa final'!$Y$51="Baja",'Mapa final'!$AA$51="Leve"),CONCATENATE("R7C",'Mapa final'!$O$51),"")</f>
        <v/>
      </c>
      <c r="P42" s="68" t="str">
        <f>IF(AND('Mapa final'!$Y$46="Baja",'Mapa final'!$AA$46="Menor"),CONCATENATE("R7C",'Mapa final'!$O$46),"")</f>
        <v/>
      </c>
      <c r="Q42" s="69" t="str">
        <f>IF(AND('Mapa final'!$Y$47="Baja",'Mapa final'!$AA$47="Menor"),CONCATENATE("R7C",'Mapa final'!$O$47),"")</f>
        <v/>
      </c>
      <c r="R42" s="69" t="str">
        <f>IF(AND('Mapa final'!$Y$48="Baja",'Mapa final'!$AA$48="Menor"),CONCATENATE("R7C",'Mapa final'!$O$48),"")</f>
        <v/>
      </c>
      <c r="S42" s="69" t="str">
        <f>IF(AND('Mapa final'!$Y$49="Baja",'Mapa final'!$AA$49="Menor"),CONCATENATE("R7C",'Mapa final'!$O$49),"")</f>
        <v/>
      </c>
      <c r="T42" s="69" t="str">
        <f>IF(AND('Mapa final'!$Y$50="Baja",'Mapa final'!$AA$50="Menor"),CONCATENATE("R7C",'Mapa final'!$O$50),"")</f>
        <v/>
      </c>
      <c r="U42" s="70" t="str">
        <f>IF(AND('Mapa final'!$Y$51="Baja",'Mapa final'!$AA$51="Menor"),CONCATENATE("R7C",'Mapa final'!$O$51),"")</f>
        <v/>
      </c>
      <c r="V42" s="68" t="str">
        <f>IF(AND('Mapa final'!$Y$46="Baja",'Mapa final'!$AA$46="Moderado"),CONCATENATE("R7C",'Mapa final'!$O$46),"")</f>
        <v/>
      </c>
      <c r="W42" s="69" t="str">
        <f>IF(AND('Mapa final'!$Y$47="Baja",'Mapa final'!$AA$47="Moderado"),CONCATENATE("R7C",'Mapa final'!$O$47),"")</f>
        <v/>
      </c>
      <c r="X42" s="69" t="str">
        <f>IF(AND('Mapa final'!$Y$48="Baja",'Mapa final'!$AA$48="Moderado"),CONCATENATE("R7C",'Mapa final'!$O$48),"")</f>
        <v/>
      </c>
      <c r="Y42" s="69" t="str">
        <f>IF(AND('Mapa final'!$Y$49="Baja",'Mapa final'!$AA$49="Moderado"),CONCATENATE("R7C",'Mapa final'!$O$49),"")</f>
        <v/>
      </c>
      <c r="Z42" s="69" t="str">
        <f>IF(AND('Mapa final'!$Y$50="Baja",'Mapa final'!$AA$50="Moderado"),CONCATENATE("R7C",'Mapa final'!$O$50),"")</f>
        <v/>
      </c>
      <c r="AA42" s="70" t="str">
        <f>IF(AND('Mapa final'!$Y$51="Baja",'Mapa final'!$AA$51="Moderado"),CONCATENATE("R7C",'Mapa final'!$O$51),"")</f>
        <v/>
      </c>
      <c r="AB42" s="52" t="str">
        <f>IF(AND('Mapa final'!$Y$46="Baja",'Mapa final'!$AA$46="Mayor"),CONCATENATE("R7C",'Mapa final'!$O$46),"")</f>
        <v/>
      </c>
      <c r="AC42" s="53" t="str">
        <f>IF(AND('Mapa final'!$Y$47="Baja",'Mapa final'!$AA$47="Mayor"),CONCATENATE("R7C",'Mapa final'!$O$47),"")</f>
        <v/>
      </c>
      <c r="AD42" s="58" t="str">
        <f>IF(AND('Mapa final'!$Y$48="Baja",'Mapa final'!$AA$48="Mayor"),CONCATENATE("R7C",'Mapa final'!$O$48),"")</f>
        <v/>
      </c>
      <c r="AE42" s="58" t="str">
        <f>IF(AND('Mapa final'!$Y$49="Baja",'Mapa final'!$AA$49="Mayor"),CONCATENATE("R7C",'Mapa final'!$O$49),"")</f>
        <v/>
      </c>
      <c r="AF42" s="58"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4"/>
      <c r="AO42" s="360"/>
      <c r="AP42" s="361"/>
      <c r="AQ42" s="361"/>
      <c r="AR42" s="361"/>
      <c r="AS42" s="361"/>
      <c r="AT42" s="362"/>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38"/>
      <c r="C43" s="238"/>
      <c r="D43" s="239"/>
      <c r="E43" s="339"/>
      <c r="F43" s="340"/>
      <c r="G43" s="340"/>
      <c r="H43" s="340"/>
      <c r="I43" s="338"/>
      <c r="J43" s="77" t="str">
        <f>IF(AND('Mapa final'!$Y$52="Baja",'Mapa final'!$AA$52="Leve"),CONCATENATE("R8C",'Mapa final'!$O$52),"")</f>
        <v/>
      </c>
      <c r="K43" s="78" t="str">
        <f>IF(AND('Mapa final'!$Y$53="Baja",'Mapa final'!$AA$53="Leve"),CONCATENATE("R8C",'Mapa final'!$O$53),"")</f>
        <v/>
      </c>
      <c r="L43" s="78" t="str">
        <f>IF(AND('Mapa final'!$Y$54="Baja",'Mapa final'!$AA$54="Leve"),CONCATENATE("R8C",'Mapa final'!$O$54),"")</f>
        <v/>
      </c>
      <c r="M43" s="78" t="str">
        <f>IF(AND('Mapa final'!$Y$55="Baja",'Mapa final'!$AA$55="Leve"),CONCATENATE("R8C",'Mapa final'!$O$55),"")</f>
        <v/>
      </c>
      <c r="N43" s="78" t="str">
        <f>IF(AND('Mapa final'!$Y$56="Baja",'Mapa final'!$AA$56="Leve"),CONCATENATE("R8C",'Mapa final'!$O$56),"")</f>
        <v/>
      </c>
      <c r="O43" s="79" t="str">
        <f>IF(AND('Mapa final'!$Y$57="Baja",'Mapa final'!$AA$57="Leve"),CONCATENATE("R8C",'Mapa final'!$O$57),"")</f>
        <v/>
      </c>
      <c r="P43" s="68" t="str">
        <f>IF(AND('Mapa final'!$Y$52="Baja",'Mapa final'!$AA$52="Menor"),CONCATENATE("R8C",'Mapa final'!$O$52),"")</f>
        <v/>
      </c>
      <c r="Q43" s="69" t="str">
        <f>IF(AND('Mapa final'!$Y$53="Baja",'Mapa final'!$AA$53="Menor"),CONCATENATE("R8C",'Mapa final'!$O$53),"")</f>
        <v/>
      </c>
      <c r="R43" s="69" t="str">
        <f>IF(AND('Mapa final'!$Y$54="Baja",'Mapa final'!$AA$54="Menor"),CONCATENATE("R8C",'Mapa final'!$O$54),"")</f>
        <v/>
      </c>
      <c r="S43" s="69" t="str">
        <f>IF(AND('Mapa final'!$Y$55="Baja",'Mapa final'!$AA$55="Menor"),CONCATENATE("R8C",'Mapa final'!$O$55),"")</f>
        <v/>
      </c>
      <c r="T43" s="69" t="str">
        <f>IF(AND('Mapa final'!$Y$56="Baja",'Mapa final'!$AA$56="Menor"),CONCATENATE("R8C",'Mapa final'!$O$56),"")</f>
        <v/>
      </c>
      <c r="U43" s="70" t="str">
        <f>IF(AND('Mapa final'!$Y$57="Baja",'Mapa final'!$AA$57="Menor"),CONCATENATE("R8C",'Mapa final'!$O$57),"")</f>
        <v/>
      </c>
      <c r="V43" s="68" t="str">
        <f>IF(AND('Mapa final'!$Y$52="Baja",'Mapa final'!$AA$52="Moderado"),CONCATENATE("R8C",'Mapa final'!$O$52),"")</f>
        <v/>
      </c>
      <c r="W43" s="69" t="str">
        <f>IF(AND('Mapa final'!$Y$53="Baja",'Mapa final'!$AA$53="Moderado"),CONCATENATE("R8C",'Mapa final'!$O$53),"")</f>
        <v/>
      </c>
      <c r="X43" s="69" t="str">
        <f>IF(AND('Mapa final'!$Y$54="Baja",'Mapa final'!$AA$54="Moderado"),CONCATENATE("R8C",'Mapa final'!$O$54),"")</f>
        <v/>
      </c>
      <c r="Y43" s="69" t="str">
        <f>IF(AND('Mapa final'!$Y$55="Baja",'Mapa final'!$AA$55="Moderado"),CONCATENATE("R8C",'Mapa final'!$O$55),"")</f>
        <v/>
      </c>
      <c r="Z43" s="69" t="str">
        <f>IF(AND('Mapa final'!$Y$56="Baja",'Mapa final'!$AA$56="Moderado"),CONCATENATE("R8C",'Mapa final'!$O$56),"")</f>
        <v/>
      </c>
      <c r="AA43" s="70" t="str">
        <f>IF(AND('Mapa final'!$Y$57="Baja",'Mapa final'!$AA$57="Moderado"),CONCATENATE("R8C",'Mapa final'!$O$57),"")</f>
        <v/>
      </c>
      <c r="AB43" s="52" t="str">
        <f>IF(AND('Mapa final'!$Y$52="Baja",'Mapa final'!$AA$52="Mayor"),CONCATENATE("R8C",'Mapa final'!$O$52),"")</f>
        <v/>
      </c>
      <c r="AC43" s="53" t="str">
        <f>IF(AND('Mapa final'!$Y$53="Baja",'Mapa final'!$AA$53="Mayor"),CONCATENATE("R8C",'Mapa final'!$O$53),"")</f>
        <v/>
      </c>
      <c r="AD43" s="58" t="str">
        <f>IF(AND('Mapa final'!$Y$54="Baja",'Mapa final'!$AA$54="Mayor"),CONCATENATE("R8C",'Mapa final'!$O$54),"")</f>
        <v/>
      </c>
      <c r="AE43" s="58" t="str">
        <f>IF(AND('Mapa final'!$Y$55="Baja",'Mapa final'!$AA$55="Mayor"),CONCATENATE("R8C",'Mapa final'!$O$55),"")</f>
        <v/>
      </c>
      <c r="AF43" s="58"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4"/>
      <c r="AO43" s="360"/>
      <c r="AP43" s="361"/>
      <c r="AQ43" s="361"/>
      <c r="AR43" s="361"/>
      <c r="AS43" s="361"/>
      <c r="AT43" s="362"/>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38"/>
      <c r="C44" s="238"/>
      <c r="D44" s="239"/>
      <c r="E44" s="339"/>
      <c r="F44" s="340"/>
      <c r="G44" s="340"/>
      <c r="H44" s="340"/>
      <c r="I44" s="338"/>
      <c r="J44" s="77" t="str">
        <f>IF(AND('Mapa final'!$Y$58="Baja",'Mapa final'!$AA$58="Leve"),CONCATENATE("R9C",'Mapa final'!$O$58),"")</f>
        <v/>
      </c>
      <c r="K44" s="78" t="str">
        <f>IF(AND('Mapa final'!$Y$59="Baja",'Mapa final'!$AA$59="Leve"),CONCATENATE("R9C",'Mapa final'!$O$59),"")</f>
        <v/>
      </c>
      <c r="L44" s="78" t="str">
        <f>IF(AND('Mapa final'!$Y$60="Baja",'Mapa final'!$AA$60="Leve"),CONCATENATE("R9C",'Mapa final'!$O$60),"")</f>
        <v/>
      </c>
      <c r="M44" s="78" t="str">
        <f>IF(AND('Mapa final'!$Y$61="Baja",'Mapa final'!$AA$61="Leve"),CONCATENATE("R9C",'Mapa final'!$O$61),"")</f>
        <v/>
      </c>
      <c r="N44" s="78" t="str">
        <f>IF(AND('Mapa final'!$Y$62="Baja",'Mapa final'!$AA$62="Leve"),CONCATENATE("R9C",'Mapa final'!$O$62),"")</f>
        <v/>
      </c>
      <c r="O44" s="79" t="str">
        <f>IF(AND('Mapa final'!$Y$63="Baja",'Mapa final'!$AA$63="Leve"),CONCATENATE("R9C",'Mapa final'!$O$63),"")</f>
        <v/>
      </c>
      <c r="P44" s="68" t="str">
        <f>IF(AND('Mapa final'!$Y$58="Baja",'Mapa final'!$AA$58="Menor"),CONCATENATE("R9C",'Mapa final'!$O$58),"")</f>
        <v/>
      </c>
      <c r="Q44" s="69" t="str">
        <f>IF(AND('Mapa final'!$Y$59="Baja",'Mapa final'!$AA$59="Menor"),CONCATENATE("R9C",'Mapa final'!$O$59),"")</f>
        <v/>
      </c>
      <c r="R44" s="69" t="str">
        <f>IF(AND('Mapa final'!$Y$60="Baja",'Mapa final'!$AA$60="Menor"),CONCATENATE("R9C",'Mapa final'!$O$60),"")</f>
        <v/>
      </c>
      <c r="S44" s="69" t="str">
        <f>IF(AND('Mapa final'!$Y$61="Baja",'Mapa final'!$AA$61="Menor"),CONCATENATE("R9C",'Mapa final'!$O$61),"")</f>
        <v/>
      </c>
      <c r="T44" s="69" t="str">
        <f>IF(AND('Mapa final'!$Y$62="Baja",'Mapa final'!$AA$62="Menor"),CONCATENATE("R9C",'Mapa final'!$O$62),"")</f>
        <v/>
      </c>
      <c r="U44" s="70" t="str">
        <f>IF(AND('Mapa final'!$Y$63="Baja",'Mapa final'!$AA$63="Menor"),CONCATENATE("R9C",'Mapa final'!$O$63),"")</f>
        <v/>
      </c>
      <c r="V44" s="68" t="str">
        <f>IF(AND('Mapa final'!$Y$58="Baja",'Mapa final'!$AA$58="Moderado"),CONCATENATE("R9C",'Mapa final'!$O$58),"")</f>
        <v/>
      </c>
      <c r="W44" s="69" t="str">
        <f>IF(AND('Mapa final'!$Y$59="Baja",'Mapa final'!$AA$59="Moderado"),CONCATENATE("R9C",'Mapa final'!$O$59),"")</f>
        <v/>
      </c>
      <c r="X44" s="69" t="str">
        <f>IF(AND('Mapa final'!$Y$60="Baja",'Mapa final'!$AA$60="Moderado"),CONCATENATE("R9C",'Mapa final'!$O$60),"")</f>
        <v/>
      </c>
      <c r="Y44" s="69" t="str">
        <f>IF(AND('Mapa final'!$Y$61="Baja",'Mapa final'!$AA$61="Moderado"),CONCATENATE("R9C",'Mapa final'!$O$61),"")</f>
        <v/>
      </c>
      <c r="Z44" s="69" t="str">
        <f>IF(AND('Mapa final'!$Y$62="Baja",'Mapa final'!$AA$62="Moderado"),CONCATENATE("R9C",'Mapa final'!$O$62),"")</f>
        <v/>
      </c>
      <c r="AA44" s="70" t="str">
        <f>IF(AND('Mapa final'!$Y$63="Baja",'Mapa final'!$AA$63="Moderado"),CONCATENATE("R9C",'Mapa final'!$O$63),"")</f>
        <v/>
      </c>
      <c r="AB44" s="52" t="str">
        <f>IF(AND('Mapa final'!$Y$58="Baja",'Mapa final'!$AA$58="Mayor"),CONCATENATE("R9C",'Mapa final'!$O$58),"")</f>
        <v/>
      </c>
      <c r="AC44" s="53" t="str">
        <f>IF(AND('Mapa final'!$Y$59="Baja",'Mapa final'!$AA$59="Mayor"),CONCATENATE("R9C",'Mapa final'!$O$59),"")</f>
        <v/>
      </c>
      <c r="AD44" s="58" t="str">
        <f>IF(AND('Mapa final'!$Y$60="Baja",'Mapa final'!$AA$60="Mayor"),CONCATENATE("R9C",'Mapa final'!$O$60),"")</f>
        <v/>
      </c>
      <c r="AE44" s="58" t="str">
        <f>IF(AND('Mapa final'!$Y$61="Baja",'Mapa final'!$AA$61="Mayor"),CONCATENATE("R9C",'Mapa final'!$O$61),"")</f>
        <v/>
      </c>
      <c r="AF44" s="58"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4"/>
      <c r="AO44" s="360"/>
      <c r="AP44" s="361"/>
      <c r="AQ44" s="361"/>
      <c r="AR44" s="361"/>
      <c r="AS44" s="361"/>
      <c r="AT44" s="362"/>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38"/>
      <c r="C45" s="238"/>
      <c r="D45" s="239"/>
      <c r="E45" s="341"/>
      <c r="F45" s="342"/>
      <c r="G45" s="342"/>
      <c r="H45" s="342"/>
      <c r="I45" s="342"/>
      <c r="J45" s="80" t="str">
        <f>IF(AND('Mapa final'!$Y$64="Baja",'Mapa final'!$AA$64="Leve"),CONCATENATE("R10C",'Mapa final'!$O$64),"")</f>
        <v/>
      </c>
      <c r="K45" s="81" t="str">
        <f>IF(AND('Mapa final'!$Y$65="Baja",'Mapa final'!$AA$65="Leve"),CONCATENATE("R10C",'Mapa final'!$O$65),"")</f>
        <v/>
      </c>
      <c r="L45" s="81" t="str">
        <f>IF(AND('Mapa final'!$Y$66="Baja",'Mapa final'!$AA$66="Leve"),CONCATENATE("R10C",'Mapa final'!$O$66),"")</f>
        <v/>
      </c>
      <c r="M45" s="81" t="str">
        <f>IF(AND('Mapa final'!$Y$67="Baja",'Mapa final'!$AA$67="Leve"),CONCATENATE("R10C",'Mapa final'!$O$67),"")</f>
        <v/>
      </c>
      <c r="N45" s="81" t="str">
        <f>IF(AND('Mapa final'!$Y$68="Baja",'Mapa final'!$AA$68="Leve"),CONCATENATE("R10C",'Mapa final'!$O$68),"")</f>
        <v/>
      </c>
      <c r="O45" s="82" t="str">
        <f>IF(AND('Mapa final'!$Y$69="Baja",'Mapa final'!$AA$69="Leve"),CONCATENATE("R10C",'Mapa final'!$O$69),"")</f>
        <v/>
      </c>
      <c r="P45" s="68" t="str">
        <f>IF(AND('Mapa final'!$Y$64="Baja",'Mapa final'!$AA$64="Menor"),CONCATENATE("R10C",'Mapa final'!$O$64),"")</f>
        <v/>
      </c>
      <c r="Q45" s="69" t="str">
        <f>IF(AND('Mapa final'!$Y$65="Baja",'Mapa final'!$AA$65="Menor"),CONCATENATE("R10C",'Mapa final'!$O$65),"")</f>
        <v/>
      </c>
      <c r="R45" s="69" t="str">
        <f>IF(AND('Mapa final'!$Y$66="Baja",'Mapa final'!$AA$66="Menor"),CONCATENATE("R10C",'Mapa final'!$O$66),"")</f>
        <v/>
      </c>
      <c r="S45" s="69" t="str">
        <f>IF(AND('Mapa final'!$Y$67="Baja",'Mapa final'!$AA$67="Menor"),CONCATENATE("R10C",'Mapa final'!$O$67),"")</f>
        <v/>
      </c>
      <c r="T45" s="69" t="str">
        <f>IF(AND('Mapa final'!$Y$68="Baja",'Mapa final'!$AA$68="Menor"),CONCATENATE("R10C",'Mapa final'!$O$68),"")</f>
        <v/>
      </c>
      <c r="U45" s="70" t="str">
        <f>IF(AND('Mapa final'!$Y$69="Baja",'Mapa final'!$AA$69="Menor"),CONCATENATE("R10C",'Mapa final'!$O$69),"")</f>
        <v/>
      </c>
      <c r="V45" s="71" t="str">
        <f>IF(AND('Mapa final'!$Y$64="Baja",'Mapa final'!$AA$64="Moderado"),CONCATENATE("R10C",'Mapa final'!$O$64),"")</f>
        <v/>
      </c>
      <c r="W45" s="72" t="str">
        <f>IF(AND('Mapa final'!$Y$65="Baja",'Mapa final'!$AA$65="Moderado"),CONCATENATE("R10C",'Mapa final'!$O$65),"")</f>
        <v/>
      </c>
      <c r="X45" s="72" t="str">
        <f>IF(AND('Mapa final'!$Y$66="Baja",'Mapa final'!$AA$66="Moderado"),CONCATENATE("R10C",'Mapa final'!$O$66),"")</f>
        <v/>
      </c>
      <c r="Y45" s="72" t="str">
        <f>IF(AND('Mapa final'!$Y$67="Baja",'Mapa final'!$AA$67="Moderado"),CONCATENATE("R10C",'Mapa final'!$O$67),"")</f>
        <v/>
      </c>
      <c r="Z45" s="72" t="str">
        <f>IF(AND('Mapa final'!$Y$68="Baja",'Mapa final'!$AA$68="Moderado"),CONCATENATE("R10C",'Mapa final'!$O$68),"")</f>
        <v/>
      </c>
      <c r="AA45" s="73" t="str">
        <f>IF(AND('Mapa final'!$Y$69="Baja",'Mapa final'!$AA$69="Moderado"),CONCATENATE("R10C",'Mapa final'!$O$69),"")</f>
        <v/>
      </c>
      <c r="AB45" s="59" t="str">
        <f>IF(AND('Mapa final'!$Y$64="Baja",'Mapa final'!$AA$64="Mayor"),CONCATENATE("R10C",'Mapa final'!$O$64),"")</f>
        <v/>
      </c>
      <c r="AC45" s="60" t="str">
        <f>IF(AND('Mapa final'!$Y$65="Baja",'Mapa final'!$AA$65="Mayor"),CONCATENATE("R10C",'Mapa final'!$O$65),"")</f>
        <v/>
      </c>
      <c r="AD45" s="60" t="str">
        <f>IF(AND('Mapa final'!$Y$66="Baja",'Mapa final'!$AA$66="Mayor"),CONCATENATE("R10C",'Mapa final'!$O$66),"")</f>
        <v/>
      </c>
      <c r="AE45" s="60" t="str">
        <f>IF(AND('Mapa final'!$Y$67="Baja",'Mapa final'!$AA$67="Mayor"),CONCATENATE("R10C",'Mapa final'!$O$67),"")</f>
        <v/>
      </c>
      <c r="AF45" s="60" t="str">
        <f>IF(AND('Mapa final'!$Y$68="Baja",'Mapa final'!$AA$68="Mayor"),CONCATENATE("R10C",'Mapa final'!$O$68),"")</f>
        <v/>
      </c>
      <c r="AG45" s="61" t="str">
        <f>IF(AND('Mapa final'!$Y$69="Baja",'Mapa final'!$AA$69="Mayor"),CONCATENATE("R10C",'Mapa final'!$O$69),"")</f>
        <v/>
      </c>
      <c r="AH45" s="62" t="str">
        <f>IF(AND('Mapa final'!$Y$64="Baja",'Mapa final'!$AA$64="Catastrófico"),CONCATENATE("R10C",'Mapa final'!$O$64),"")</f>
        <v/>
      </c>
      <c r="AI45" s="63" t="str">
        <f>IF(AND('Mapa final'!$Y$65="Baja",'Mapa final'!$AA$65="Catastrófico"),CONCATENATE("R10C",'Mapa final'!$O$65),"")</f>
        <v/>
      </c>
      <c r="AJ45" s="63" t="str">
        <f>IF(AND('Mapa final'!$Y$66="Baja",'Mapa final'!$AA$66="Catastrófico"),CONCATENATE("R10C",'Mapa final'!$O$66),"")</f>
        <v/>
      </c>
      <c r="AK45" s="63" t="str">
        <f>IF(AND('Mapa final'!$Y$67="Baja",'Mapa final'!$AA$67="Catastrófico"),CONCATENATE("R10C",'Mapa final'!$O$67),"")</f>
        <v/>
      </c>
      <c r="AL45" s="63" t="str">
        <f>IF(AND('Mapa final'!$Y$68="Baja",'Mapa final'!$AA$68="Catastrófico"),CONCATENATE("R10C",'Mapa final'!$O$68),"")</f>
        <v/>
      </c>
      <c r="AM45" s="64" t="str">
        <f>IF(AND('Mapa final'!$Y$69="Baja",'Mapa final'!$AA$69="Catastrófico"),CONCATENATE("R10C",'Mapa final'!$O$69),"")</f>
        <v/>
      </c>
      <c r="AN45" s="84"/>
      <c r="AO45" s="363"/>
      <c r="AP45" s="364"/>
      <c r="AQ45" s="364"/>
      <c r="AR45" s="364"/>
      <c r="AS45" s="364"/>
      <c r="AT45" s="365"/>
    </row>
    <row r="46" spans="1:80" ht="46.5" customHeight="1" x14ac:dyDescent="0.35">
      <c r="A46" s="84"/>
      <c r="B46" s="238"/>
      <c r="C46" s="238"/>
      <c r="D46" s="239"/>
      <c r="E46" s="335" t="s">
        <v>113</v>
      </c>
      <c r="F46" s="336"/>
      <c r="G46" s="336"/>
      <c r="H46" s="336"/>
      <c r="I46" s="354"/>
      <c r="J46" s="74" t="str">
        <f ca="1">IF(AND('Mapa final'!$Y$10="Muy Baja",'Mapa final'!$AA$10="Leve"),CONCATENATE("R1C",'Mapa final'!$O$10),"")</f>
        <v>R1C1</v>
      </c>
      <c r="K46" s="75" t="str">
        <f ca="1">IF(AND('Mapa final'!$Y$11="Muy Baja",'Mapa final'!$AA$11="Leve"),CONCATENATE("R1C",'Mapa final'!$O$11),"")</f>
        <v>R1C2</v>
      </c>
      <c r="L46" s="75" t="str">
        <f>IF(AND('Mapa final'!$Y$12="Muy Baja",'Mapa final'!$AA$12="Leve"),CONCATENATE("R1C",'Mapa final'!$O$12),"")</f>
        <v/>
      </c>
      <c r="M46" s="75" t="str">
        <f>IF(AND('Mapa final'!$Y$13="Muy Baja",'Mapa final'!$AA$13="Leve"),CONCATENATE("R1C",'Mapa final'!$O$13),"")</f>
        <v/>
      </c>
      <c r="N46" s="75" t="str">
        <f>IF(AND('Mapa final'!$Y$14="Muy Baja",'Mapa final'!$AA$14="Leve"),CONCATENATE("R1C",'Mapa final'!$O$14),"")</f>
        <v/>
      </c>
      <c r="O46" s="76" t="str">
        <f>IF(AND('Mapa final'!$Y$15="Muy Baja",'Mapa final'!$AA$15="Leve"),CONCATENATE("R1C",'Mapa final'!$O$15),"")</f>
        <v/>
      </c>
      <c r="P46" s="74" t="str">
        <f ca="1">IF(AND('Mapa final'!$Y$10="Muy Baja",'Mapa final'!$AA$10="Menor"),CONCATENATE("R1C",'Mapa final'!$O$10),"")</f>
        <v/>
      </c>
      <c r="Q46" s="75" t="str">
        <f ca="1">IF(AND('Mapa final'!$Y$11="Muy Baja",'Mapa final'!$AA$11="Menor"),CONCATENATE("R1C",'Mapa final'!$O$11),"")</f>
        <v/>
      </c>
      <c r="R46" s="75" t="str">
        <f>IF(AND('Mapa final'!$Y$12="Muy Baja",'Mapa final'!$AA$12="Menor"),CONCATENATE("R1C",'Mapa final'!$O$12),"")</f>
        <v/>
      </c>
      <c r="S46" s="75" t="str">
        <f>IF(AND('Mapa final'!$Y$13="Muy Baja",'Mapa final'!$AA$13="Menor"),CONCATENATE("R1C",'Mapa final'!$O$13),"")</f>
        <v/>
      </c>
      <c r="T46" s="75" t="str">
        <f>IF(AND('Mapa final'!$Y$14="Muy Baja",'Mapa final'!$AA$14="Menor"),CONCATENATE("R1C",'Mapa final'!$O$14),"")</f>
        <v/>
      </c>
      <c r="U46" s="76" t="str">
        <f>IF(AND('Mapa final'!$Y$15="Muy Baja",'Mapa final'!$AA$15="Menor"),CONCATENATE("R1C",'Mapa final'!$O$15),"")</f>
        <v/>
      </c>
      <c r="V46" s="65" t="str">
        <f ca="1">IF(AND('Mapa final'!$Y$10="Muy Baja",'Mapa final'!$AA$10="Moderado"),CONCATENATE("R1C",'Mapa final'!$O$10),"")</f>
        <v/>
      </c>
      <c r="W46" s="83" t="str">
        <f ca="1">IF(AND('Mapa final'!$Y$11="Muy Baja",'Mapa final'!$AA$11="Moderado"),CONCATENATE("R1C",'Mapa final'!$O$11),"")</f>
        <v/>
      </c>
      <c r="X46" s="66" t="str">
        <f>IF(AND('Mapa final'!$Y$12="Muy Baja",'Mapa final'!$AA$12="Moderado"),CONCATENATE("R1C",'Mapa final'!$O$12),"")</f>
        <v/>
      </c>
      <c r="Y46" s="66" t="str">
        <f>IF(AND('Mapa final'!$Y$13="Muy Baja",'Mapa final'!$AA$13="Moderado"),CONCATENATE("R1C",'Mapa final'!$O$13),"")</f>
        <v/>
      </c>
      <c r="Z46" s="66" t="str">
        <f>IF(AND('Mapa final'!$Y$14="Muy Baja",'Mapa final'!$AA$14="Moderado"),CONCATENATE("R1C",'Mapa final'!$O$14),"")</f>
        <v/>
      </c>
      <c r="AA46" s="67"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38"/>
      <c r="C47" s="238"/>
      <c r="D47" s="239"/>
      <c r="E47" s="337"/>
      <c r="F47" s="338"/>
      <c r="G47" s="338"/>
      <c r="H47" s="338"/>
      <c r="I47" s="355"/>
      <c r="J47" s="77" t="str">
        <f>IF(AND('Mapa final'!$Y$16="Muy Baja",'Mapa final'!$AA$16="Leve"),CONCATENATE("R2C",'Mapa final'!$O$16),"")</f>
        <v/>
      </c>
      <c r="K47" s="78" t="str">
        <f>IF(AND('Mapa final'!$Y$17="Muy Baja",'Mapa final'!$AA$17="Leve"),CONCATENATE("R2C",'Mapa final'!$O$17),"")</f>
        <v/>
      </c>
      <c r="L47" s="78" t="str">
        <f>IF(AND('Mapa final'!$Y$18="Muy Baja",'Mapa final'!$AA$18="Leve"),CONCATENATE("R2C",'Mapa final'!$O$18),"")</f>
        <v/>
      </c>
      <c r="M47" s="78" t="str">
        <f>IF(AND('Mapa final'!$Y$19="Muy Baja",'Mapa final'!$AA$19="Leve"),CONCATENATE("R2C",'Mapa final'!$O$19),"")</f>
        <v/>
      </c>
      <c r="N47" s="78" t="str">
        <f>IF(AND('Mapa final'!$Y$20="Muy Baja",'Mapa final'!$AA$20="Leve"),CONCATENATE("R2C",'Mapa final'!$O$20),"")</f>
        <v/>
      </c>
      <c r="O47" s="79" t="str">
        <f>IF(AND('Mapa final'!$Y$21="Muy Baja",'Mapa final'!$AA$21="Leve"),CONCATENATE("R2C",'Mapa final'!$O$21),"")</f>
        <v/>
      </c>
      <c r="P47" s="77" t="str">
        <f>IF(AND('Mapa final'!$Y$16="Muy Baja",'Mapa final'!$AA$16="Menor"),CONCATENATE("R2C",'Mapa final'!$O$16),"")</f>
        <v/>
      </c>
      <c r="Q47" s="78" t="str">
        <f>IF(AND('Mapa final'!$Y$17="Muy Baja",'Mapa final'!$AA$17="Menor"),CONCATENATE("R2C",'Mapa final'!$O$17),"")</f>
        <v/>
      </c>
      <c r="R47" s="78" t="str">
        <f>IF(AND('Mapa final'!$Y$18="Muy Baja",'Mapa final'!$AA$18="Menor"),CONCATENATE("R2C",'Mapa final'!$O$18),"")</f>
        <v/>
      </c>
      <c r="S47" s="78" t="str">
        <f>IF(AND('Mapa final'!$Y$19="Muy Baja",'Mapa final'!$AA$19="Menor"),CONCATENATE("R2C",'Mapa final'!$O$19),"")</f>
        <v/>
      </c>
      <c r="T47" s="78" t="str">
        <f>IF(AND('Mapa final'!$Y$20="Muy Baja",'Mapa final'!$AA$20="Menor"),CONCATENATE("R2C",'Mapa final'!$O$20),"")</f>
        <v/>
      </c>
      <c r="U47" s="79" t="str">
        <f>IF(AND('Mapa final'!$Y$21="Muy Baja",'Mapa final'!$AA$21="Menor"),CONCATENATE("R2C",'Mapa final'!$O$21),"")</f>
        <v/>
      </c>
      <c r="V47" s="68" t="str">
        <f>IF(AND('Mapa final'!$Y$16="Muy Baja",'Mapa final'!$AA$16="Moderado"),CONCATENATE("R2C",'Mapa final'!$O$16),"")</f>
        <v/>
      </c>
      <c r="W47" s="69" t="str">
        <f>IF(AND('Mapa final'!$Y$17="Muy Baja",'Mapa final'!$AA$17="Moderado"),CONCATENATE("R2C",'Mapa final'!$O$17),"")</f>
        <v/>
      </c>
      <c r="X47" s="69" t="str">
        <f>IF(AND('Mapa final'!$Y$18="Muy Baja",'Mapa final'!$AA$18="Moderado"),CONCATENATE("R2C",'Mapa final'!$O$18),"")</f>
        <v/>
      </c>
      <c r="Y47" s="69" t="str">
        <f>IF(AND('Mapa final'!$Y$19="Muy Baja",'Mapa final'!$AA$19="Moderado"),CONCATENATE("R2C",'Mapa final'!$O$19),"")</f>
        <v/>
      </c>
      <c r="Z47" s="69" t="str">
        <f>IF(AND('Mapa final'!$Y$20="Muy Baja",'Mapa final'!$AA$20="Moderado"),CONCATENATE("R2C",'Mapa final'!$O$20),"")</f>
        <v/>
      </c>
      <c r="AA47" s="70" t="str">
        <f>IF(AND('Mapa final'!$Y$21="Muy Baja",'Mapa final'!$AA$21="Moderado"),CONCATENATE("R2C",'Mapa final'!$O$21),"")</f>
        <v/>
      </c>
      <c r="AB47" s="52" t="str">
        <f>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38"/>
      <c r="C48" s="238"/>
      <c r="D48" s="239"/>
      <c r="E48" s="337"/>
      <c r="F48" s="338"/>
      <c r="G48" s="338"/>
      <c r="H48" s="338"/>
      <c r="I48" s="355"/>
      <c r="J48" s="77" t="str">
        <f>IF(AND('Mapa final'!$Y$22="Muy Baja",'Mapa final'!$AA$22="Leve"),CONCATENATE("R3C",'Mapa final'!$O$22),"")</f>
        <v/>
      </c>
      <c r="K48" s="78" t="str">
        <f>IF(AND('Mapa final'!$Y$23="Muy Baja",'Mapa final'!$AA$23="Leve"),CONCATENATE("R3C",'Mapa final'!$O$23),"")</f>
        <v/>
      </c>
      <c r="L48" s="78" t="str">
        <f>IF(AND('Mapa final'!$Y$24="Muy Baja",'Mapa final'!$AA$24="Leve"),CONCATENATE("R3C",'Mapa final'!$O$24),"")</f>
        <v/>
      </c>
      <c r="M48" s="78" t="str">
        <f>IF(AND('Mapa final'!$Y$25="Muy Baja",'Mapa final'!$AA$25="Leve"),CONCATENATE("R3C",'Mapa final'!$O$25),"")</f>
        <v/>
      </c>
      <c r="N48" s="78" t="str">
        <f>IF(AND('Mapa final'!$Y$26="Muy Baja",'Mapa final'!$AA$26="Leve"),CONCATENATE("R3C",'Mapa final'!$O$26),"")</f>
        <v/>
      </c>
      <c r="O48" s="79" t="str">
        <f>IF(AND('Mapa final'!$Y$27="Muy Baja",'Mapa final'!$AA$27="Leve"),CONCATENATE("R3C",'Mapa final'!$O$27),"")</f>
        <v/>
      </c>
      <c r="P48" s="77" t="str">
        <f>IF(AND('Mapa final'!$Y$22="Muy Baja",'Mapa final'!$AA$22="Menor"),CONCATENATE("R3C",'Mapa final'!$O$22),"")</f>
        <v/>
      </c>
      <c r="Q48" s="78" t="str">
        <f>IF(AND('Mapa final'!$Y$23="Muy Baja",'Mapa final'!$AA$23="Menor"),CONCATENATE("R3C",'Mapa final'!$O$23),"")</f>
        <v/>
      </c>
      <c r="R48" s="78" t="str">
        <f>IF(AND('Mapa final'!$Y$24="Muy Baja",'Mapa final'!$AA$24="Menor"),CONCATENATE("R3C",'Mapa final'!$O$24),"")</f>
        <v/>
      </c>
      <c r="S48" s="78" t="str">
        <f>IF(AND('Mapa final'!$Y$25="Muy Baja",'Mapa final'!$AA$25="Menor"),CONCATENATE("R3C",'Mapa final'!$O$25),"")</f>
        <v/>
      </c>
      <c r="T48" s="78" t="str">
        <f>IF(AND('Mapa final'!$Y$26="Muy Baja",'Mapa final'!$AA$26="Menor"),CONCATENATE("R3C",'Mapa final'!$O$26),"")</f>
        <v/>
      </c>
      <c r="U48" s="79" t="str">
        <f>IF(AND('Mapa final'!$Y$27="Muy Baja",'Mapa final'!$AA$27="Menor"),CONCATENATE("R3C",'Mapa final'!$O$27),"")</f>
        <v/>
      </c>
      <c r="V48" s="68" t="str">
        <f>IF(AND('Mapa final'!$Y$22="Muy Baja",'Mapa final'!$AA$22="Moderado"),CONCATENATE("R3C",'Mapa final'!$O$22),"")</f>
        <v/>
      </c>
      <c r="W48" s="69" t="str">
        <f>IF(AND('Mapa final'!$Y$23="Muy Baja",'Mapa final'!$AA$23="Moderado"),CONCATENATE("R3C",'Mapa final'!$O$23),"")</f>
        <v/>
      </c>
      <c r="X48" s="69" t="str">
        <f>IF(AND('Mapa final'!$Y$24="Muy Baja",'Mapa final'!$AA$24="Moderado"),CONCATENATE("R3C",'Mapa final'!$O$24),"")</f>
        <v/>
      </c>
      <c r="Y48" s="69" t="str">
        <f>IF(AND('Mapa final'!$Y$25="Muy Baja",'Mapa final'!$AA$25="Moderado"),CONCATENATE("R3C",'Mapa final'!$O$25),"")</f>
        <v/>
      </c>
      <c r="Z48" s="69" t="str">
        <f>IF(AND('Mapa final'!$Y$26="Muy Baja",'Mapa final'!$AA$26="Moderado"),CONCATENATE("R3C",'Mapa final'!$O$26),"")</f>
        <v/>
      </c>
      <c r="AA48" s="70"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38"/>
      <c r="C49" s="238"/>
      <c r="D49" s="239"/>
      <c r="E49" s="339"/>
      <c r="F49" s="340"/>
      <c r="G49" s="340"/>
      <c r="H49" s="340"/>
      <c r="I49" s="355"/>
      <c r="J49" s="77" t="str">
        <f>IF(AND('Mapa final'!$Y$28="Muy Baja",'Mapa final'!$AA$28="Leve"),CONCATENATE("R4C",'Mapa final'!$O$28),"")</f>
        <v/>
      </c>
      <c r="K49" s="78" t="str">
        <f>IF(AND('Mapa final'!$Y$29="Muy Baja",'Mapa final'!$AA$29="Leve"),CONCATENATE("R4C",'Mapa final'!$O$29),"")</f>
        <v/>
      </c>
      <c r="L49" s="78" t="str">
        <f>IF(AND('Mapa final'!$Y$30="Muy Baja",'Mapa final'!$AA$30="Leve"),CONCATENATE("R4C",'Mapa final'!$O$30),"")</f>
        <v/>
      </c>
      <c r="M49" s="78" t="str">
        <f>IF(AND('Mapa final'!$Y$31="Muy Baja",'Mapa final'!$AA$31="Leve"),CONCATENATE("R4C",'Mapa final'!$O$31),"")</f>
        <v/>
      </c>
      <c r="N49" s="78" t="str">
        <f>IF(AND('Mapa final'!$Y$32="Muy Baja",'Mapa final'!$AA$32="Leve"),CONCATENATE("R4C",'Mapa final'!$O$32),"")</f>
        <v/>
      </c>
      <c r="O49" s="79" t="str">
        <f>IF(AND('Mapa final'!$Y$33="Muy Baja",'Mapa final'!$AA$33="Leve"),CONCATENATE("R4C",'Mapa final'!$O$33),"")</f>
        <v/>
      </c>
      <c r="P49" s="77" t="str">
        <f>IF(AND('Mapa final'!$Y$28="Muy Baja",'Mapa final'!$AA$28="Menor"),CONCATENATE("R4C",'Mapa final'!$O$28),"")</f>
        <v/>
      </c>
      <c r="Q49" s="78" t="str">
        <f>IF(AND('Mapa final'!$Y$29="Muy Baja",'Mapa final'!$AA$29="Menor"),CONCATENATE("R4C",'Mapa final'!$O$29),"")</f>
        <v/>
      </c>
      <c r="R49" s="78" t="str">
        <f>IF(AND('Mapa final'!$Y$30="Muy Baja",'Mapa final'!$AA$30="Menor"),CONCATENATE("R4C",'Mapa final'!$O$30),"")</f>
        <v/>
      </c>
      <c r="S49" s="78" t="str">
        <f>IF(AND('Mapa final'!$Y$31="Muy Baja",'Mapa final'!$AA$31="Menor"),CONCATENATE("R4C",'Mapa final'!$O$31),"")</f>
        <v/>
      </c>
      <c r="T49" s="78" t="str">
        <f>IF(AND('Mapa final'!$Y$32="Muy Baja",'Mapa final'!$AA$32="Menor"),CONCATENATE("R4C",'Mapa final'!$O$32),"")</f>
        <v/>
      </c>
      <c r="U49" s="79" t="str">
        <f>IF(AND('Mapa final'!$Y$33="Muy Baja",'Mapa final'!$AA$33="Menor"),CONCATENATE("R4C",'Mapa final'!$O$33),"")</f>
        <v/>
      </c>
      <c r="V49" s="68" t="str">
        <f>IF(AND('Mapa final'!$Y$28="Muy Baja",'Mapa final'!$AA$28="Moderado"),CONCATENATE("R4C",'Mapa final'!$O$28),"")</f>
        <v/>
      </c>
      <c r="W49" s="69" t="str">
        <f>IF(AND('Mapa final'!$Y$29="Muy Baja",'Mapa final'!$AA$29="Moderado"),CONCATENATE("R4C",'Mapa final'!$O$29),"")</f>
        <v/>
      </c>
      <c r="X49" s="69" t="str">
        <f>IF(AND('Mapa final'!$Y$30="Muy Baja",'Mapa final'!$AA$30="Moderado"),CONCATENATE("R4C",'Mapa final'!$O$30),"")</f>
        <v/>
      </c>
      <c r="Y49" s="69" t="str">
        <f>IF(AND('Mapa final'!$Y$31="Muy Baja",'Mapa final'!$AA$31="Moderado"),CONCATENATE("R4C",'Mapa final'!$O$31),"")</f>
        <v/>
      </c>
      <c r="Z49" s="69" t="str">
        <f>IF(AND('Mapa final'!$Y$32="Muy Baja",'Mapa final'!$AA$32="Moderado"),CONCATENATE("R4C",'Mapa final'!$O$32),"")</f>
        <v/>
      </c>
      <c r="AA49" s="70"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38"/>
      <c r="C50" s="238"/>
      <c r="D50" s="239"/>
      <c r="E50" s="339"/>
      <c r="F50" s="340"/>
      <c r="G50" s="340"/>
      <c r="H50" s="340"/>
      <c r="I50" s="355"/>
      <c r="J50" s="77" t="str">
        <f>IF(AND('Mapa final'!$Y$34="Muy Baja",'Mapa final'!$AA$34="Leve"),CONCATENATE("R5C",'Mapa final'!$O$34),"")</f>
        <v/>
      </c>
      <c r="K50" s="78" t="str">
        <f>IF(AND('Mapa final'!$Y$35="Muy Baja",'Mapa final'!$AA$35="Leve"),CONCATENATE("R5C",'Mapa final'!$O$35),"")</f>
        <v/>
      </c>
      <c r="L50" s="78" t="str">
        <f>IF(AND('Mapa final'!$Y$36="Muy Baja",'Mapa final'!$AA$36="Leve"),CONCATENATE("R5C",'Mapa final'!$O$36),"")</f>
        <v/>
      </c>
      <c r="M50" s="78" t="str">
        <f>IF(AND('Mapa final'!$Y$37="Muy Baja",'Mapa final'!$AA$37="Leve"),CONCATENATE("R5C",'Mapa final'!$O$37),"")</f>
        <v/>
      </c>
      <c r="N50" s="78" t="str">
        <f>IF(AND('Mapa final'!$Y$38="Muy Baja",'Mapa final'!$AA$38="Leve"),CONCATENATE("R5C",'Mapa final'!$O$38),"")</f>
        <v/>
      </c>
      <c r="O50" s="79" t="str">
        <f>IF(AND('Mapa final'!$Y$39="Muy Baja",'Mapa final'!$AA$39="Leve"),CONCATENATE("R5C",'Mapa final'!$O$39),"")</f>
        <v/>
      </c>
      <c r="P50" s="77" t="str">
        <f>IF(AND('Mapa final'!$Y$34="Muy Baja",'Mapa final'!$AA$34="Menor"),CONCATENATE("R5C",'Mapa final'!$O$34),"")</f>
        <v/>
      </c>
      <c r="Q50" s="78" t="str">
        <f>IF(AND('Mapa final'!$Y$35="Muy Baja",'Mapa final'!$AA$35="Menor"),CONCATENATE("R5C",'Mapa final'!$O$35),"")</f>
        <v/>
      </c>
      <c r="R50" s="78" t="str">
        <f>IF(AND('Mapa final'!$Y$36="Muy Baja",'Mapa final'!$AA$36="Menor"),CONCATENATE("R5C",'Mapa final'!$O$36),"")</f>
        <v/>
      </c>
      <c r="S50" s="78" t="str">
        <f>IF(AND('Mapa final'!$Y$37="Muy Baja",'Mapa final'!$AA$37="Menor"),CONCATENATE("R5C",'Mapa final'!$O$37),"")</f>
        <v/>
      </c>
      <c r="T50" s="78" t="str">
        <f>IF(AND('Mapa final'!$Y$38="Muy Baja",'Mapa final'!$AA$38="Menor"),CONCATENATE("R5C",'Mapa final'!$O$38),"")</f>
        <v/>
      </c>
      <c r="U50" s="79" t="str">
        <f>IF(AND('Mapa final'!$Y$39="Muy Baja",'Mapa final'!$AA$39="Menor"),CONCATENATE("R5C",'Mapa final'!$O$39),"")</f>
        <v/>
      </c>
      <c r="V50" s="68" t="str">
        <f>IF(AND('Mapa final'!$Y$34="Muy Baja",'Mapa final'!$AA$34="Moderado"),CONCATENATE("R5C",'Mapa final'!$O$34),"")</f>
        <v/>
      </c>
      <c r="W50" s="69" t="str">
        <f>IF(AND('Mapa final'!$Y$35="Muy Baja",'Mapa final'!$AA$35="Moderado"),CONCATENATE("R5C",'Mapa final'!$O$35),"")</f>
        <v/>
      </c>
      <c r="X50" s="69" t="str">
        <f>IF(AND('Mapa final'!$Y$36="Muy Baja",'Mapa final'!$AA$36="Moderado"),CONCATENATE("R5C",'Mapa final'!$O$36),"")</f>
        <v/>
      </c>
      <c r="Y50" s="69" t="str">
        <f>IF(AND('Mapa final'!$Y$37="Muy Baja",'Mapa final'!$AA$37="Moderado"),CONCATENATE("R5C",'Mapa final'!$O$37),"")</f>
        <v/>
      </c>
      <c r="Z50" s="69" t="str">
        <f>IF(AND('Mapa final'!$Y$38="Muy Baja",'Mapa final'!$AA$38="Moderado"),CONCATENATE("R5C",'Mapa final'!$O$38),"")</f>
        <v/>
      </c>
      <c r="AA50" s="70"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8" t="str">
        <f>IF(AND('Mapa final'!$Y$36="Muy Baja",'Mapa final'!$AA$36="Mayor"),CONCATENATE("R5C",'Mapa final'!$O$36),"")</f>
        <v/>
      </c>
      <c r="AE50" s="58" t="str">
        <f>IF(AND('Mapa final'!$Y$37="Muy Baja",'Mapa final'!$AA$37="Mayor"),CONCATENATE("R5C",'Mapa final'!$O$37),"")</f>
        <v/>
      </c>
      <c r="AF50" s="58"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38"/>
      <c r="C51" s="238"/>
      <c r="D51" s="239"/>
      <c r="E51" s="339"/>
      <c r="F51" s="340"/>
      <c r="G51" s="340"/>
      <c r="H51" s="340"/>
      <c r="I51" s="355"/>
      <c r="J51" s="77" t="str">
        <f>IF(AND('Mapa final'!$Y$40="Muy Baja",'Mapa final'!$AA$40="Leve"),CONCATENATE("R6C",'Mapa final'!$O$40),"")</f>
        <v/>
      </c>
      <c r="K51" s="78" t="str">
        <f>IF(AND('Mapa final'!$Y$41="Muy Baja",'Mapa final'!$AA$41="Leve"),CONCATENATE("R6C",'Mapa final'!$O$41),"")</f>
        <v/>
      </c>
      <c r="L51" s="78" t="str">
        <f>IF(AND('Mapa final'!$Y$42="Muy Baja",'Mapa final'!$AA$42="Leve"),CONCATENATE("R6C",'Mapa final'!$O$42),"")</f>
        <v/>
      </c>
      <c r="M51" s="78" t="str">
        <f>IF(AND('Mapa final'!$Y$43="Muy Baja",'Mapa final'!$AA$43="Leve"),CONCATENATE("R6C",'Mapa final'!$O$43),"")</f>
        <v/>
      </c>
      <c r="N51" s="78" t="str">
        <f>IF(AND('Mapa final'!$Y$44="Muy Baja",'Mapa final'!$AA$44="Leve"),CONCATENATE("R6C",'Mapa final'!$O$44),"")</f>
        <v/>
      </c>
      <c r="O51" s="79" t="str">
        <f>IF(AND('Mapa final'!$Y$45="Muy Baja",'Mapa final'!$AA$45="Leve"),CONCATENATE("R6C",'Mapa final'!$O$45),"")</f>
        <v/>
      </c>
      <c r="P51" s="77" t="str">
        <f>IF(AND('Mapa final'!$Y$40="Muy Baja",'Mapa final'!$AA$40="Menor"),CONCATENATE("R6C",'Mapa final'!$O$40),"")</f>
        <v/>
      </c>
      <c r="Q51" s="78" t="str">
        <f>IF(AND('Mapa final'!$Y$41="Muy Baja",'Mapa final'!$AA$41="Menor"),CONCATENATE("R6C",'Mapa final'!$O$41),"")</f>
        <v/>
      </c>
      <c r="R51" s="78" t="str">
        <f>IF(AND('Mapa final'!$Y$42="Muy Baja",'Mapa final'!$AA$42="Menor"),CONCATENATE("R6C",'Mapa final'!$O$42),"")</f>
        <v/>
      </c>
      <c r="S51" s="78" t="str">
        <f>IF(AND('Mapa final'!$Y$43="Muy Baja",'Mapa final'!$AA$43="Menor"),CONCATENATE("R6C",'Mapa final'!$O$43),"")</f>
        <v/>
      </c>
      <c r="T51" s="78" t="str">
        <f>IF(AND('Mapa final'!$Y$44="Muy Baja",'Mapa final'!$AA$44="Menor"),CONCATENATE("R6C",'Mapa final'!$O$44),"")</f>
        <v/>
      </c>
      <c r="U51" s="79" t="str">
        <f>IF(AND('Mapa final'!$Y$45="Muy Baja",'Mapa final'!$AA$45="Menor"),CONCATENATE("R6C",'Mapa final'!$O$45),"")</f>
        <v/>
      </c>
      <c r="V51" s="68" t="str">
        <f>IF(AND('Mapa final'!$Y$40="Muy Baja",'Mapa final'!$AA$40="Moderado"),CONCATENATE("R6C",'Mapa final'!$O$40),"")</f>
        <v/>
      </c>
      <c r="W51" s="69" t="str">
        <f>IF(AND('Mapa final'!$Y$41="Muy Baja",'Mapa final'!$AA$41="Moderado"),CONCATENATE("R6C",'Mapa final'!$O$41),"")</f>
        <v/>
      </c>
      <c r="X51" s="69" t="str">
        <f>IF(AND('Mapa final'!$Y$42="Muy Baja",'Mapa final'!$AA$42="Moderado"),CONCATENATE("R6C",'Mapa final'!$O$42),"")</f>
        <v/>
      </c>
      <c r="Y51" s="69" t="str">
        <f>IF(AND('Mapa final'!$Y$43="Muy Baja",'Mapa final'!$AA$43="Moderado"),CONCATENATE("R6C",'Mapa final'!$O$43),"")</f>
        <v/>
      </c>
      <c r="Z51" s="69" t="str">
        <f>IF(AND('Mapa final'!$Y$44="Muy Baja",'Mapa final'!$AA$44="Moderado"),CONCATENATE("R6C",'Mapa final'!$O$44),"")</f>
        <v/>
      </c>
      <c r="AA51" s="70"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8" t="str">
        <f>IF(AND('Mapa final'!$Y$42="Muy Baja",'Mapa final'!$AA$42="Mayor"),CONCATENATE("R6C",'Mapa final'!$O$42),"")</f>
        <v/>
      </c>
      <c r="AE51" s="58" t="str">
        <f>IF(AND('Mapa final'!$Y$43="Muy Baja",'Mapa final'!$AA$43="Mayor"),CONCATENATE("R6C",'Mapa final'!$O$43),"")</f>
        <v/>
      </c>
      <c r="AF51" s="58"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38"/>
      <c r="C52" s="238"/>
      <c r="D52" s="239"/>
      <c r="E52" s="339"/>
      <c r="F52" s="340"/>
      <c r="G52" s="340"/>
      <c r="H52" s="340"/>
      <c r="I52" s="355"/>
      <c r="J52" s="77" t="str">
        <f>IF(AND('Mapa final'!$Y$46="Muy Baja",'Mapa final'!$AA$46="Leve"),CONCATENATE("R7C",'Mapa final'!$O$46),"")</f>
        <v/>
      </c>
      <c r="K52" s="78" t="str">
        <f>IF(AND('Mapa final'!$Y$47="Muy Baja",'Mapa final'!$AA$47="Leve"),CONCATENATE("R7C",'Mapa final'!$O$47),"")</f>
        <v/>
      </c>
      <c r="L52" s="78" t="str">
        <f>IF(AND('Mapa final'!$Y$48="Muy Baja",'Mapa final'!$AA$48="Leve"),CONCATENATE("R7C",'Mapa final'!$O$48),"")</f>
        <v/>
      </c>
      <c r="M52" s="78" t="str">
        <f>IF(AND('Mapa final'!$Y$49="Muy Baja",'Mapa final'!$AA$49="Leve"),CONCATENATE("R7C",'Mapa final'!$O$49),"")</f>
        <v/>
      </c>
      <c r="N52" s="78" t="str">
        <f>IF(AND('Mapa final'!$Y$50="Muy Baja",'Mapa final'!$AA$50="Leve"),CONCATENATE("R7C",'Mapa final'!$O$50),"")</f>
        <v/>
      </c>
      <c r="O52" s="79" t="str">
        <f>IF(AND('Mapa final'!$Y$51="Muy Baja",'Mapa final'!$AA$51="Leve"),CONCATENATE("R7C",'Mapa final'!$O$51),"")</f>
        <v/>
      </c>
      <c r="P52" s="77" t="str">
        <f>IF(AND('Mapa final'!$Y$46="Muy Baja",'Mapa final'!$AA$46="Menor"),CONCATENATE("R7C",'Mapa final'!$O$46),"")</f>
        <v/>
      </c>
      <c r="Q52" s="78" t="str">
        <f>IF(AND('Mapa final'!$Y$47="Muy Baja",'Mapa final'!$AA$47="Menor"),CONCATENATE("R7C",'Mapa final'!$O$47),"")</f>
        <v/>
      </c>
      <c r="R52" s="78" t="str">
        <f>IF(AND('Mapa final'!$Y$48="Muy Baja",'Mapa final'!$AA$48="Menor"),CONCATENATE("R7C",'Mapa final'!$O$48),"")</f>
        <v/>
      </c>
      <c r="S52" s="78" t="str">
        <f>IF(AND('Mapa final'!$Y$49="Muy Baja",'Mapa final'!$AA$49="Menor"),CONCATENATE("R7C",'Mapa final'!$O$49),"")</f>
        <v/>
      </c>
      <c r="T52" s="78" t="str">
        <f>IF(AND('Mapa final'!$Y$50="Muy Baja",'Mapa final'!$AA$50="Menor"),CONCATENATE("R7C",'Mapa final'!$O$50),"")</f>
        <v/>
      </c>
      <c r="U52" s="79" t="str">
        <f>IF(AND('Mapa final'!$Y$51="Muy Baja",'Mapa final'!$AA$51="Menor"),CONCATENATE("R7C",'Mapa final'!$O$51),"")</f>
        <v/>
      </c>
      <c r="V52" s="68" t="str">
        <f>IF(AND('Mapa final'!$Y$46="Muy Baja",'Mapa final'!$AA$46="Moderado"),CONCATENATE("R7C",'Mapa final'!$O$46),"")</f>
        <v/>
      </c>
      <c r="W52" s="69" t="str">
        <f>IF(AND('Mapa final'!$Y$47="Muy Baja",'Mapa final'!$AA$47="Moderado"),CONCATENATE("R7C",'Mapa final'!$O$47),"")</f>
        <v/>
      </c>
      <c r="X52" s="69" t="str">
        <f>IF(AND('Mapa final'!$Y$48="Muy Baja",'Mapa final'!$AA$48="Moderado"),CONCATENATE("R7C",'Mapa final'!$O$48),"")</f>
        <v/>
      </c>
      <c r="Y52" s="69" t="str">
        <f>IF(AND('Mapa final'!$Y$49="Muy Baja",'Mapa final'!$AA$49="Moderado"),CONCATENATE("R7C",'Mapa final'!$O$49),"")</f>
        <v/>
      </c>
      <c r="Z52" s="69" t="str">
        <f>IF(AND('Mapa final'!$Y$50="Muy Baja",'Mapa final'!$AA$50="Moderado"),CONCATENATE("R7C",'Mapa final'!$O$50),"")</f>
        <v/>
      </c>
      <c r="AA52" s="70"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8" t="str">
        <f>IF(AND('Mapa final'!$Y$48="Muy Baja",'Mapa final'!$AA$48="Mayor"),CONCATENATE("R7C",'Mapa final'!$O$48),"")</f>
        <v/>
      </c>
      <c r="AE52" s="58" t="str">
        <f>IF(AND('Mapa final'!$Y$49="Muy Baja",'Mapa final'!$AA$49="Mayor"),CONCATENATE("R7C",'Mapa final'!$O$49),"")</f>
        <v/>
      </c>
      <c r="AF52" s="58"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38"/>
      <c r="C53" s="238"/>
      <c r="D53" s="239"/>
      <c r="E53" s="339"/>
      <c r="F53" s="340"/>
      <c r="G53" s="340"/>
      <c r="H53" s="340"/>
      <c r="I53" s="355"/>
      <c r="J53" s="77" t="str">
        <f>IF(AND('Mapa final'!$Y$52="Muy Baja",'Mapa final'!$AA$52="Leve"),CONCATENATE("R8C",'Mapa final'!$O$52),"")</f>
        <v/>
      </c>
      <c r="K53" s="78" t="str">
        <f>IF(AND('Mapa final'!$Y$53="Muy Baja",'Mapa final'!$AA$53="Leve"),CONCATENATE("R8C",'Mapa final'!$O$53),"")</f>
        <v/>
      </c>
      <c r="L53" s="78" t="str">
        <f>IF(AND('Mapa final'!$Y$54="Muy Baja",'Mapa final'!$AA$54="Leve"),CONCATENATE("R8C",'Mapa final'!$O$54),"")</f>
        <v/>
      </c>
      <c r="M53" s="78" t="str">
        <f>IF(AND('Mapa final'!$Y$55="Muy Baja",'Mapa final'!$AA$55="Leve"),CONCATENATE("R8C",'Mapa final'!$O$55),"")</f>
        <v/>
      </c>
      <c r="N53" s="78" t="str">
        <f>IF(AND('Mapa final'!$Y$56="Muy Baja",'Mapa final'!$AA$56="Leve"),CONCATENATE("R8C",'Mapa final'!$O$56),"")</f>
        <v/>
      </c>
      <c r="O53" s="79" t="str">
        <f>IF(AND('Mapa final'!$Y$57="Muy Baja",'Mapa final'!$AA$57="Leve"),CONCATENATE("R8C",'Mapa final'!$O$57),"")</f>
        <v/>
      </c>
      <c r="P53" s="77" t="str">
        <f>IF(AND('Mapa final'!$Y$52="Muy Baja",'Mapa final'!$AA$52="Menor"),CONCATENATE("R8C",'Mapa final'!$O$52),"")</f>
        <v/>
      </c>
      <c r="Q53" s="78" t="str">
        <f>IF(AND('Mapa final'!$Y$53="Muy Baja",'Mapa final'!$AA$53="Menor"),CONCATENATE("R8C",'Mapa final'!$O$53),"")</f>
        <v/>
      </c>
      <c r="R53" s="78" t="str">
        <f>IF(AND('Mapa final'!$Y$54="Muy Baja",'Mapa final'!$AA$54="Menor"),CONCATENATE("R8C",'Mapa final'!$O$54),"")</f>
        <v/>
      </c>
      <c r="S53" s="78" t="str">
        <f>IF(AND('Mapa final'!$Y$55="Muy Baja",'Mapa final'!$AA$55="Menor"),CONCATENATE("R8C",'Mapa final'!$O$55),"")</f>
        <v/>
      </c>
      <c r="T53" s="78" t="str">
        <f>IF(AND('Mapa final'!$Y$56="Muy Baja",'Mapa final'!$AA$56="Menor"),CONCATENATE("R8C",'Mapa final'!$O$56),"")</f>
        <v/>
      </c>
      <c r="U53" s="79" t="str">
        <f>IF(AND('Mapa final'!$Y$57="Muy Baja",'Mapa final'!$AA$57="Menor"),CONCATENATE("R8C",'Mapa final'!$O$57),"")</f>
        <v/>
      </c>
      <c r="V53" s="68" t="str">
        <f>IF(AND('Mapa final'!$Y$52="Muy Baja",'Mapa final'!$AA$52="Moderado"),CONCATENATE("R8C",'Mapa final'!$O$52),"")</f>
        <v/>
      </c>
      <c r="W53" s="69" t="str">
        <f>IF(AND('Mapa final'!$Y$53="Muy Baja",'Mapa final'!$AA$53="Moderado"),CONCATENATE("R8C",'Mapa final'!$O$53),"")</f>
        <v/>
      </c>
      <c r="X53" s="69" t="str">
        <f>IF(AND('Mapa final'!$Y$54="Muy Baja",'Mapa final'!$AA$54="Moderado"),CONCATENATE("R8C",'Mapa final'!$O$54),"")</f>
        <v/>
      </c>
      <c r="Y53" s="69" t="str">
        <f>IF(AND('Mapa final'!$Y$55="Muy Baja",'Mapa final'!$AA$55="Moderado"),CONCATENATE("R8C",'Mapa final'!$O$55),"")</f>
        <v/>
      </c>
      <c r="Z53" s="69" t="str">
        <f>IF(AND('Mapa final'!$Y$56="Muy Baja",'Mapa final'!$AA$56="Moderado"),CONCATENATE("R8C",'Mapa final'!$O$56),"")</f>
        <v/>
      </c>
      <c r="AA53" s="70"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8" t="str">
        <f>IF(AND('Mapa final'!$Y$54="Muy Baja",'Mapa final'!$AA$54="Mayor"),CONCATENATE("R8C",'Mapa final'!$O$54),"")</f>
        <v/>
      </c>
      <c r="AE53" s="58" t="str">
        <f>IF(AND('Mapa final'!$Y$55="Muy Baja",'Mapa final'!$AA$55="Mayor"),CONCATENATE("R8C",'Mapa final'!$O$55),"")</f>
        <v/>
      </c>
      <c r="AF53" s="58"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38"/>
      <c r="C54" s="238"/>
      <c r="D54" s="239"/>
      <c r="E54" s="339"/>
      <c r="F54" s="340"/>
      <c r="G54" s="340"/>
      <c r="H54" s="340"/>
      <c r="I54" s="355"/>
      <c r="J54" s="77" t="str">
        <f>IF(AND('Mapa final'!$Y$58="Muy Baja",'Mapa final'!$AA$58="Leve"),CONCATENATE("R9C",'Mapa final'!$O$58),"")</f>
        <v/>
      </c>
      <c r="K54" s="78" t="str">
        <f>IF(AND('Mapa final'!$Y$59="Muy Baja",'Mapa final'!$AA$59="Leve"),CONCATENATE("R9C",'Mapa final'!$O$59),"")</f>
        <v/>
      </c>
      <c r="L54" s="78" t="str">
        <f>IF(AND('Mapa final'!$Y$60="Muy Baja",'Mapa final'!$AA$60="Leve"),CONCATENATE("R9C",'Mapa final'!$O$60),"")</f>
        <v/>
      </c>
      <c r="M54" s="78" t="str">
        <f>IF(AND('Mapa final'!$Y$61="Muy Baja",'Mapa final'!$AA$61="Leve"),CONCATENATE("R9C",'Mapa final'!$O$61),"")</f>
        <v/>
      </c>
      <c r="N54" s="78" t="str">
        <f>IF(AND('Mapa final'!$Y$62="Muy Baja",'Mapa final'!$AA$62="Leve"),CONCATENATE("R9C",'Mapa final'!$O$62),"")</f>
        <v/>
      </c>
      <c r="O54" s="79" t="str">
        <f>IF(AND('Mapa final'!$Y$63="Muy Baja",'Mapa final'!$AA$63="Leve"),CONCATENATE("R9C",'Mapa final'!$O$63),"")</f>
        <v/>
      </c>
      <c r="P54" s="77" t="str">
        <f>IF(AND('Mapa final'!$Y$58="Muy Baja",'Mapa final'!$AA$58="Menor"),CONCATENATE("R9C",'Mapa final'!$O$58),"")</f>
        <v/>
      </c>
      <c r="Q54" s="78" t="str">
        <f>IF(AND('Mapa final'!$Y$59="Muy Baja",'Mapa final'!$AA$59="Menor"),CONCATENATE("R9C",'Mapa final'!$O$59),"")</f>
        <v/>
      </c>
      <c r="R54" s="78" t="str">
        <f>IF(AND('Mapa final'!$Y$60="Muy Baja",'Mapa final'!$AA$60="Menor"),CONCATENATE("R9C",'Mapa final'!$O$60),"")</f>
        <v/>
      </c>
      <c r="S54" s="78" t="str">
        <f>IF(AND('Mapa final'!$Y$61="Muy Baja",'Mapa final'!$AA$61="Menor"),CONCATENATE("R9C",'Mapa final'!$O$61),"")</f>
        <v/>
      </c>
      <c r="T54" s="78" t="str">
        <f>IF(AND('Mapa final'!$Y$62="Muy Baja",'Mapa final'!$AA$62="Menor"),CONCATENATE("R9C",'Mapa final'!$O$62),"")</f>
        <v/>
      </c>
      <c r="U54" s="79" t="str">
        <f>IF(AND('Mapa final'!$Y$63="Muy Baja",'Mapa final'!$AA$63="Menor"),CONCATENATE("R9C",'Mapa final'!$O$63),"")</f>
        <v/>
      </c>
      <c r="V54" s="68" t="str">
        <f>IF(AND('Mapa final'!$Y$58="Muy Baja",'Mapa final'!$AA$58="Moderado"),CONCATENATE("R9C",'Mapa final'!$O$58),"")</f>
        <v/>
      </c>
      <c r="W54" s="69" t="str">
        <f>IF(AND('Mapa final'!$Y$59="Muy Baja",'Mapa final'!$AA$59="Moderado"),CONCATENATE("R9C",'Mapa final'!$O$59),"")</f>
        <v/>
      </c>
      <c r="X54" s="69" t="str">
        <f>IF(AND('Mapa final'!$Y$60="Muy Baja",'Mapa final'!$AA$60="Moderado"),CONCATENATE("R9C",'Mapa final'!$O$60),"")</f>
        <v/>
      </c>
      <c r="Y54" s="69" t="str">
        <f>IF(AND('Mapa final'!$Y$61="Muy Baja",'Mapa final'!$AA$61="Moderado"),CONCATENATE("R9C",'Mapa final'!$O$61),"")</f>
        <v/>
      </c>
      <c r="Z54" s="69" t="str">
        <f>IF(AND('Mapa final'!$Y$62="Muy Baja",'Mapa final'!$AA$62="Moderado"),CONCATENATE("R9C",'Mapa final'!$O$62),"")</f>
        <v/>
      </c>
      <c r="AA54" s="70"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8" t="str">
        <f>IF(AND('Mapa final'!$Y$60="Muy Baja",'Mapa final'!$AA$60="Mayor"),CONCATENATE("R9C",'Mapa final'!$O$60),"")</f>
        <v/>
      </c>
      <c r="AE54" s="58" t="str">
        <f>IF(AND('Mapa final'!$Y$61="Muy Baja",'Mapa final'!$AA$61="Mayor"),CONCATENATE("R9C",'Mapa final'!$O$61),"")</f>
        <v/>
      </c>
      <c r="AF54" s="58"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38"/>
      <c r="C55" s="238"/>
      <c r="D55" s="239"/>
      <c r="E55" s="341"/>
      <c r="F55" s="342"/>
      <c r="G55" s="342"/>
      <c r="H55" s="342"/>
      <c r="I55" s="356"/>
      <c r="J55" s="80" t="str">
        <f>IF(AND('Mapa final'!$Y$64="Muy Baja",'Mapa final'!$AA$64="Leve"),CONCATENATE("R10C",'Mapa final'!$O$64),"")</f>
        <v/>
      </c>
      <c r="K55" s="81" t="str">
        <f>IF(AND('Mapa final'!$Y$65="Muy Baja",'Mapa final'!$AA$65="Leve"),CONCATENATE("R10C",'Mapa final'!$O$65),"")</f>
        <v/>
      </c>
      <c r="L55" s="81" t="str">
        <f>IF(AND('Mapa final'!$Y$66="Muy Baja",'Mapa final'!$AA$66="Leve"),CONCATENATE("R10C",'Mapa final'!$O$66),"")</f>
        <v/>
      </c>
      <c r="M55" s="81" t="str">
        <f>IF(AND('Mapa final'!$Y$67="Muy Baja",'Mapa final'!$AA$67="Leve"),CONCATENATE("R10C",'Mapa final'!$O$67),"")</f>
        <v/>
      </c>
      <c r="N55" s="81" t="str">
        <f>IF(AND('Mapa final'!$Y$68="Muy Baja",'Mapa final'!$AA$68="Leve"),CONCATENATE("R10C",'Mapa final'!$O$68),"")</f>
        <v/>
      </c>
      <c r="O55" s="82" t="str">
        <f>IF(AND('Mapa final'!$Y$69="Muy Baja",'Mapa final'!$AA$69="Leve"),CONCATENATE("R10C",'Mapa final'!$O$69),"")</f>
        <v/>
      </c>
      <c r="P55" s="80" t="str">
        <f>IF(AND('Mapa final'!$Y$64="Muy Baja",'Mapa final'!$AA$64="Menor"),CONCATENATE("R10C",'Mapa final'!$O$64),"")</f>
        <v/>
      </c>
      <c r="Q55" s="81" t="str">
        <f>IF(AND('Mapa final'!$Y$65="Muy Baja",'Mapa final'!$AA$65="Menor"),CONCATENATE("R10C",'Mapa final'!$O$65),"")</f>
        <v/>
      </c>
      <c r="R55" s="81" t="str">
        <f>IF(AND('Mapa final'!$Y$66="Muy Baja",'Mapa final'!$AA$66="Menor"),CONCATENATE("R10C",'Mapa final'!$O$66),"")</f>
        <v/>
      </c>
      <c r="S55" s="81" t="str">
        <f>IF(AND('Mapa final'!$Y$67="Muy Baja",'Mapa final'!$AA$67="Menor"),CONCATENATE("R10C",'Mapa final'!$O$67),"")</f>
        <v/>
      </c>
      <c r="T55" s="81" t="str">
        <f>IF(AND('Mapa final'!$Y$68="Muy Baja",'Mapa final'!$AA$68="Menor"),CONCATENATE("R10C",'Mapa final'!$O$68),"")</f>
        <v/>
      </c>
      <c r="U55" s="82" t="str">
        <f>IF(AND('Mapa final'!$Y$69="Muy Baja",'Mapa final'!$AA$69="Menor"),CONCATENATE("R10C",'Mapa final'!$O$69),"")</f>
        <v/>
      </c>
      <c r="V55" s="71" t="str">
        <f>IF(AND('Mapa final'!$Y$64="Muy Baja",'Mapa final'!$AA$64="Moderado"),CONCATENATE("R10C",'Mapa final'!$O$64),"")</f>
        <v/>
      </c>
      <c r="W55" s="72" t="str">
        <f>IF(AND('Mapa final'!$Y$65="Muy Baja",'Mapa final'!$AA$65="Moderado"),CONCATENATE("R10C",'Mapa final'!$O$65),"")</f>
        <v/>
      </c>
      <c r="X55" s="72" t="str">
        <f>IF(AND('Mapa final'!$Y$66="Muy Baja",'Mapa final'!$AA$66="Moderado"),CONCATENATE("R10C",'Mapa final'!$O$66),"")</f>
        <v/>
      </c>
      <c r="Y55" s="72" t="str">
        <f>IF(AND('Mapa final'!$Y$67="Muy Baja",'Mapa final'!$AA$67="Moderado"),CONCATENATE("R10C",'Mapa final'!$O$67),"")</f>
        <v/>
      </c>
      <c r="Z55" s="72" t="str">
        <f>IF(AND('Mapa final'!$Y$68="Muy Baja",'Mapa final'!$AA$68="Moderado"),CONCATENATE("R10C",'Mapa final'!$O$68),"")</f>
        <v/>
      </c>
      <c r="AA55" s="73" t="str">
        <f>IF(AND('Mapa final'!$Y$69="Muy Baja",'Mapa final'!$AA$69="Moderado"),CONCATENATE("R10C",'Mapa final'!$O$69),"")</f>
        <v/>
      </c>
      <c r="AB55" s="59" t="str">
        <f>IF(AND('Mapa final'!$Y$64="Muy Baja",'Mapa final'!$AA$64="Mayor"),CONCATENATE("R10C",'Mapa final'!$O$64),"")</f>
        <v/>
      </c>
      <c r="AC55" s="60" t="str">
        <f>IF(AND('Mapa final'!$Y$65="Muy Baja",'Mapa final'!$AA$65="Mayor"),CONCATENATE("R10C",'Mapa final'!$O$65),"")</f>
        <v/>
      </c>
      <c r="AD55" s="60" t="str">
        <f>IF(AND('Mapa final'!$Y$66="Muy Baja",'Mapa final'!$AA$66="Mayor"),CONCATENATE("R10C",'Mapa final'!$O$66),"")</f>
        <v/>
      </c>
      <c r="AE55" s="60" t="str">
        <f>IF(AND('Mapa final'!$Y$67="Muy Baja",'Mapa final'!$AA$67="Mayor"),CONCATENATE("R10C",'Mapa final'!$O$67),"")</f>
        <v/>
      </c>
      <c r="AF55" s="60" t="str">
        <f>IF(AND('Mapa final'!$Y$68="Muy Baja",'Mapa final'!$AA$68="Mayor"),CONCATENATE("R10C",'Mapa final'!$O$68),"")</f>
        <v/>
      </c>
      <c r="AG55" s="61" t="str">
        <f>IF(AND('Mapa final'!$Y$69="Muy Baja",'Mapa final'!$AA$69="Mayor"),CONCATENATE("R10C",'Mapa final'!$O$69),"")</f>
        <v/>
      </c>
      <c r="AH55" s="62" t="str">
        <f>IF(AND('Mapa final'!$Y$64="Muy Baja",'Mapa final'!$AA$64="Catastrófico"),CONCATENATE("R10C",'Mapa final'!$O$64),"")</f>
        <v/>
      </c>
      <c r="AI55" s="63" t="str">
        <f>IF(AND('Mapa final'!$Y$65="Muy Baja",'Mapa final'!$AA$65="Catastrófico"),CONCATENATE("R10C",'Mapa final'!$O$65),"")</f>
        <v/>
      </c>
      <c r="AJ55" s="63" t="str">
        <f>IF(AND('Mapa final'!$Y$66="Muy Baja",'Mapa final'!$AA$66="Catastrófico"),CONCATENATE("R10C",'Mapa final'!$O$66),"")</f>
        <v/>
      </c>
      <c r="AK55" s="63" t="str">
        <f>IF(AND('Mapa final'!$Y$67="Muy Baja",'Mapa final'!$AA$67="Catastrófico"),CONCATENATE("R10C",'Mapa final'!$O$67),"")</f>
        <v/>
      </c>
      <c r="AL55" s="63" t="str">
        <f>IF(AND('Mapa final'!$Y$68="Muy Baja",'Mapa final'!$AA$68="Catastrófico"),CONCATENATE("R10C",'Mapa final'!$O$68),"")</f>
        <v/>
      </c>
      <c r="AM55" s="64" t="str">
        <f>IF(AND('Mapa final'!$Y$69="Muy Baja",'Mapa final'!$AA$69="Catastrófico"),CONCATENATE("R10C",'Mapa final'!$O$69),"")</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35" t="s">
        <v>112</v>
      </c>
      <c r="K56" s="336"/>
      <c r="L56" s="336"/>
      <c r="M56" s="336"/>
      <c r="N56" s="336"/>
      <c r="O56" s="354"/>
      <c r="P56" s="335" t="s">
        <v>111</v>
      </c>
      <c r="Q56" s="336"/>
      <c r="R56" s="336"/>
      <c r="S56" s="336"/>
      <c r="T56" s="336"/>
      <c r="U56" s="354"/>
      <c r="V56" s="335" t="s">
        <v>110</v>
      </c>
      <c r="W56" s="336"/>
      <c r="X56" s="336"/>
      <c r="Y56" s="336"/>
      <c r="Z56" s="336"/>
      <c r="AA56" s="354"/>
      <c r="AB56" s="335" t="s">
        <v>109</v>
      </c>
      <c r="AC56" s="375"/>
      <c r="AD56" s="336"/>
      <c r="AE56" s="336"/>
      <c r="AF56" s="336"/>
      <c r="AG56" s="354"/>
      <c r="AH56" s="335" t="s">
        <v>108</v>
      </c>
      <c r="AI56" s="336"/>
      <c r="AJ56" s="336"/>
      <c r="AK56" s="336"/>
      <c r="AL56" s="336"/>
      <c r="AM56" s="35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39"/>
      <c r="K57" s="340"/>
      <c r="L57" s="340"/>
      <c r="M57" s="340"/>
      <c r="N57" s="340"/>
      <c r="O57" s="355"/>
      <c r="P57" s="339"/>
      <c r="Q57" s="340"/>
      <c r="R57" s="340"/>
      <c r="S57" s="340"/>
      <c r="T57" s="340"/>
      <c r="U57" s="355"/>
      <c r="V57" s="339"/>
      <c r="W57" s="340"/>
      <c r="X57" s="340"/>
      <c r="Y57" s="340"/>
      <c r="Z57" s="340"/>
      <c r="AA57" s="355"/>
      <c r="AB57" s="339"/>
      <c r="AC57" s="340"/>
      <c r="AD57" s="340"/>
      <c r="AE57" s="340"/>
      <c r="AF57" s="340"/>
      <c r="AG57" s="355"/>
      <c r="AH57" s="339"/>
      <c r="AI57" s="340"/>
      <c r="AJ57" s="340"/>
      <c r="AK57" s="340"/>
      <c r="AL57" s="340"/>
      <c r="AM57" s="355"/>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39"/>
      <c r="K58" s="340"/>
      <c r="L58" s="340"/>
      <c r="M58" s="340"/>
      <c r="N58" s="340"/>
      <c r="O58" s="355"/>
      <c r="P58" s="339"/>
      <c r="Q58" s="340"/>
      <c r="R58" s="340"/>
      <c r="S58" s="340"/>
      <c r="T58" s="340"/>
      <c r="U58" s="355"/>
      <c r="V58" s="339"/>
      <c r="W58" s="340"/>
      <c r="X58" s="340"/>
      <c r="Y58" s="340"/>
      <c r="Z58" s="340"/>
      <c r="AA58" s="355"/>
      <c r="AB58" s="339"/>
      <c r="AC58" s="340"/>
      <c r="AD58" s="340"/>
      <c r="AE58" s="340"/>
      <c r="AF58" s="340"/>
      <c r="AG58" s="355"/>
      <c r="AH58" s="339"/>
      <c r="AI58" s="340"/>
      <c r="AJ58" s="340"/>
      <c r="AK58" s="340"/>
      <c r="AL58" s="340"/>
      <c r="AM58" s="355"/>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39"/>
      <c r="K59" s="340"/>
      <c r="L59" s="340"/>
      <c r="M59" s="340"/>
      <c r="N59" s="340"/>
      <c r="O59" s="355"/>
      <c r="P59" s="339"/>
      <c r="Q59" s="340"/>
      <c r="R59" s="340"/>
      <c r="S59" s="340"/>
      <c r="T59" s="340"/>
      <c r="U59" s="355"/>
      <c r="V59" s="339"/>
      <c r="W59" s="340"/>
      <c r="X59" s="340"/>
      <c r="Y59" s="340"/>
      <c r="Z59" s="340"/>
      <c r="AA59" s="355"/>
      <c r="AB59" s="339"/>
      <c r="AC59" s="340"/>
      <c r="AD59" s="340"/>
      <c r="AE59" s="340"/>
      <c r="AF59" s="340"/>
      <c r="AG59" s="355"/>
      <c r="AH59" s="339"/>
      <c r="AI59" s="340"/>
      <c r="AJ59" s="340"/>
      <c r="AK59" s="340"/>
      <c r="AL59" s="340"/>
      <c r="AM59" s="355"/>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39"/>
      <c r="K60" s="340"/>
      <c r="L60" s="340"/>
      <c r="M60" s="340"/>
      <c r="N60" s="340"/>
      <c r="O60" s="355"/>
      <c r="P60" s="339"/>
      <c r="Q60" s="340"/>
      <c r="R60" s="340"/>
      <c r="S60" s="340"/>
      <c r="T60" s="340"/>
      <c r="U60" s="355"/>
      <c r="V60" s="339"/>
      <c r="W60" s="340"/>
      <c r="X60" s="340"/>
      <c r="Y60" s="340"/>
      <c r="Z60" s="340"/>
      <c r="AA60" s="355"/>
      <c r="AB60" s="339"/>
      <c r="AC60" s="340"/>
      <c r="AD60" s="340"/>
      <c r="AE60" s="340"/>
      <c r="AF60" s="340"/>
      <c r="AG60" s="355"/>
      <c r="AH60" s="339"/>
      <c r="AI60" s="340"/>
      <c r="AJ60" s="340"/>
      <c r="AK60" s="340"/>
      <c r="AL60" s="340"/>
      <c r="AM60" s="355"/>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41"/>
      <c r="K61" s="342"/>
      <c r="L61" s="342"/>
      <c r="M61" s="342"/>
      <c r="N61" s="342"/>
      <c r="O61" s="356"/>
      <c r="P61" s="341"/>
      <c r="Q61" s="342"/>
      <c r="R61" s="342"/>
      <c r="S61" s="342"/>
      <c r="T61" s="342"/>
      <c r="U61" s="356"/>
      <c r="V61" s="341"/>
      <c r="W61" s="342"/>
      <c r="X61" s="342"/>
      <c r="Y61" s="342"/>
      <c r="Z61" s="342"/>
      <c r="AA61" s="356"/>
      <c r="AB61" s="341"/>
      <c r="AC61" s="342"/>
      <c r="AD61" s="342"/>
      <c r="AE61" s="342"/>
      <c r="AF61" s="342"/>
      <c r="AG61" s="356"/>
      <c r="AH61" s="341"/>
      <c r="AI61" s="342"/>
      <c r="AJ61" s="342"/>
      <c r="AK61" s="342"/>
      <c r="AL61" s="342"/>
      <c r="AM61" s="35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E8" sqref="E8"/>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76" t="s">
        <v>55</v>
      </c>
      <c r="C1" s="376"/>
      <c r="D1" s="376"/>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B6" sqref="B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77" t="s">
        <v>63</v>
      </c>
      <c r="C1" s="377"/>
      <c r="D1" s="377"/>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4"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378" t="s">
        <v>78</v>
      </c>
      <c r="C1" s="379"/>
      <c r="D1" s="379"/>
      <c r="E1" s="379"/>
      <c r="F1" s="380"/>
    </row>
    <row r="2" spans="2:6" ht="16.5" thickBot="1" x14ac:dyDescent="0.3">
      <c r="B2" s="90"/>
      <c r="C2" s="90"/>
      <c r="D2" s="90"/>
      <c r="E2" s="90"/>
      <c r="F2" s="90"/>
    </row>
    <row r="3" spans="2:6" ht="16.5" thickBot="1" x14ac:dyDescent="0.25">
      <c r="B3" s="382" t="s">
        <v>64</v>
      </c>
      <c r="C3" s="383"/>
      <c r="D3" s="383"/>
      <c r="E3" s="102" t="s">
        <v>65</v>
      </c>
      <c r="F3" s="103" t="s">
        <v>66</v>
      </c>
    </row>
    <row r="4" spans="2:6" ht="31.5" x14ac:dyDescent="0.2">
      <c r="B4" s="384" t="s">
        <v>67</v>
      </c>
      <c r="C4" s="386" t="s">
        <v>13</v>
      </c>
      <c r="D4" s="91" t="s">
        <v>14</v>
      </c>
      <c r="E4" s="92" t="s">
        <v>68</v>
      </c>
      <c r="F4" s="93">
        <v>0.25</v>
      </c>
    </row>
    <row r="5" spans="2:6" ht="47.25" x14ac:dyDescent="0.2">
      <c r="B5" s="385"/>
      <c r="C5" s="387"/>
      <c r="D5" s="94" t="s">
        <v>15</v>
      </c>
      <c r="E5" s="95" t="s">
        <v>69</v>
      </c>
      <c r="F5" s="96">
        <v>0.15</v>
      </c>
    </row>
    <row r="6" spans="2:6" ht="47.25" x14ac:dyDescent="0.2">
      <c r="B6" s="385"/>
      <c r="C6" s="387"/>
      <c r="D6" s="94" t="s">
        <v>16</v>
      </c>
      <c r="E6" s="95" t="s">
        <v>70</v>
      </c>
      <c r="F6" s="96">
        <v>0.1</v>
      </c>
    </row>
    <row r="7" spans="2:6" ht="63" x14ac:dyDescent="0.2">
      <c r="B7" s="385"/>
      <c r="C7" s="387" t="s">
        <v>17</v>
      </c>
      <c r="D7" s="94" t="s">
        <v>10</v>
      </c>
      <c r="E7" s="95" t="s">
        <v>71</v>
      </c>
      <c r="F7" s="96">
        <v>0.25</v>
      </c>
    </row>
    <row r="8" spans="2:6" ht="31.5" x14ac:dyDescent="0.2">
      <c r="B8" s="385"/>
      <c r="C8" s="387"/>
      <c r="D8" s="94" t="s">
        <v>9</v>
      </c>
      <c r="E8" s="95" t="s">
        <v>72</v>
      </c>
      <c r="F8" s="96">
        <v>0.15</v>
      </c>
    </row>
    <row r="9" spans="2:6" ht="47.25" x14ac:dyDescent="0.2">
      <c r="B9" s="385" t="s">
        <v>162</v>
      </c>
      <c r="C9" s="387" t="s">
        <v>18</v>
      </c>
      <c r="D9" s="94" t="s">
        <v>19</v>
      </c>
      <c r="E9" s="95" t="s">
        <v>73</v>
      </c>
      <c r="F9" s="97" t="s">
        <v>74</v>
      </c>
    </row>
    <row r="10" spans="2:6" ht="63" x14ac:dyDescent="0.2">
      <c r="B10" s="385"/>
      <c r="C10" s="387"/>
      <c r="D10" s="94" t="s">
        <v>20</v>
      </c>
      <c r="E10" s="95" t="s">
        <v>75</v>
      </c>
      <c r="F10" s="97" t="s">
        <v>74</v>
      </c>
    </row>
    <row r="11" spans="2:6" ht="47.25" x14ac:dyDescent="0.2">
      <c r="B11" s="385"/>
      <c r="C11" s="387" t="s">
        <v>21</v>
      </c>
      <c r="D11" s="94" t="s">
        <v>22</v>
      </c>
      <c r="E11" s="95" t="s">
        <v>76</v>
      </c>
      <c r="F11" s="97" t="s">
        <v>74</v>
      </c>
    </row>
    <row r="12" spans="2:6" ht="47.25" x14ac:dyDescent="0.2">
      <c r="B12" s="385"/>
      <c r="C12" s="387"/>
      <c r="D12" s="94" t="s">
        <v>23</v>
      </c>
      <c r="E12" s="95" t="s">
        <v>77</v>
      </c>
      <c r="F12" s="97" t="s">
        <v>74</v>
      </c>
    </row>
    <row r="13" spans="2:6" ht="31.5" x14ac:dyDescent="0.2">
      <c r="B13" s="385"/>
      <c r="C13" s="387" t="s">
        <v>24</v>
      </c>
      <c r="D13" s="94" t="s">
        <v>119</v>
      </c>
      <c r="E13" s="95" t="s">
        <v>122</v>
      </c>
      <c r="F13" s="97" t="s">
        <v>74</v>
      </c>
    </row>
    <row r="14" spans="2:6" ht="32.25" thickBot="1" x14ac:dyDescent="0.25">
      <c r="B14" s="388"/>
      <c r="C14" s="389"/>
      <c r="D14" s="98" t="s">
        <v>120</v>
      </c>
      <c r="E14" s="99" t="s">
        <v>121</v>
      </c>
      <c r="F14" s="100" t="s">
        <v>74</v>
      </c>
    </row>
    <row r="15" spans="2:6" ht="49.5" customHeight="1" x14ac:dyDescent="0.2">
      <c r="B15" s="381" t="s">
        <v>159</v>
      </c>
      <c r="C15" s="381"/>
      <c r="D15" s="381"/>
      <c r="E15" s="381"/>
      <c r="F15" s="381"/>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CONTROL INT</cp:lastModifiedBy>
  <cp:lastPrinted>2020-05-13T01:12:22Z</cp:lastPrinted>
  <dcterms:created xsi:type="dcterms:W3CDTF">2020-03-24T23:12:47Z</dcterms:created>
  <dcterms:modified xsi:type="dcterms:W3CDTF">2024-09-24T19:30:18Z</dcterms:modified>
</cp:coreProperties>
</file>