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showInkAnnotation="0" codeName="ThisWorkbook"/>
  <mc:AlternateContent xmlns:mc="http://schemas.openxmlformats.org/markup-compatibility/2006">
    <mc:Choice Requires="x15">
      <x15ac:absPath xmlns:x15ac="http://schemas.microsoft.com/office/spreadsheetml/2010/11/ac" url="https://mineducaciongovco.sharepoint.com/sites/EquipodelSectorEducacinEntidadesAdscritasyVinculadas/Documentos compartidos/2025/Seguimiento Plan de Acción Sectorial 2025/"/>
    </mc:Choice>
  </mc:AlternateContent>
  <xr:revisionPtr revIDLastSave="0" documentId="8_{D4A92EF5-56D0-4362-B372-945BDBF640EB}" xr6:coauthVersionLast="47" xr6:coauthVersionMax="47" xr10:uidLastSave="{00000000-0000-0000-0000-000000000000}"/>
  <bookViews>
    <workbookView xWindow="-120" yWindow="-120" windowWidth="20730" windowHeight="11160" tabRatio="819" firstSheet="12" activeTab="12" xr2:uid="{00000000-000D-0000-FFFF-FFFF00000000}"/>
  </bookViews>
  <sheets>
    <sheet name="Criterios" sheetId="43" r:id="rId1"/>
    <sheet name="Formulación 2025" sheetId="13" r:id="rId2"/>
    <sheet name="Tablero de Seguimiento" sheetId="26" r:id="rId3"/>
    <sheet name="Resumen1T" sheetId="41" r:id="rId4"/>
    <sheet name="Resumen 2T" sheetId="42" r:id="rId5"/>
    <sheet name="Resumen 3T" sheetId="44" r:id="rId6"/>
    <sheet name="ETITC" sheetId="33" r:id="rId7"/>
    <sheet name="FODESEP" sheetId="32" r:id="rId8"/>
    <sheet name="ICFES" sheetId="31" r:id="rId9"/>
    <sheet name="INFOTEP SAI" sheetId="36" r:id="rId10"/>
    <sheet name="INFOTEP SAN JUAN" sheetId="37" r:id="rId11"/>
    <sheet name="INTENALCO" sheetId="34" r:id="rId12"/>
    <sheet name="ITFIP" sheetId="35" r:id="rId13"/>
    <sheet name="UAPA" sheetId="24" r:id="rId14"/>
    <sheet name="MEN" sheetId="27" r:id="rId15"/>
    <sheet name="Versionamiento" sheetId="12" r:id="rId16"/>
    <sheet name="Hoja1" sheetId="38" state="hidden" r:id="rId17"/>
    <sheet name="Categorías" sheetId="7" state="hidden" r:id="rId18"/>
  </sheets>
  <definedNames>
    <definedName name="_xlnm._FilterDatabase" localSheetId="7" hidden="1">FODESEP!$J$5:$M$20</definedName>
    <definedName name="_xlnm._FilterDatabase" localSheetId="2" hidden="1">'Tablero de Seguimiento'!$A$3:$AX$23</definedName>
    <definedName name="_xlnm._FilterDatabase" localSheetId="13" hidden="1">UAPA!$A$1:$AG$14</definedName>
    <definedName name="_Hlk53668764">#REF!</definedName>
    <definedName name="_Toc116647881">ICFES!$Z$6</definedName>
    <definedName name="_xlnm.Print_Area" localSheetId="15">Versionamiento!$A$1:$I$23</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6" i="26" l="1"/>
  <c r="AU6" i="26"/>
  <c r="K23" i="13"/>
  <c r="S6" i="33"/>
  <c r="AT21" i="26"/>
  <c r="AP21" i="26"/>
  <c r="AL21" i="26"/>
  <c r="AH21" i="26"/>
  <c r="AD21" i="26"/>
  <c r="Z21" i="26"/>
  <c r="V11" i="26"/>
  <c r="V21" i="26"/>
  <c r="R21" i="26"/>
  <c r="N21" i="26"/>
  <c r="J21" i="26"/>
  <c r="E13" i="36"/>
  <c r="E8" i="36"/>
  <c r="E12" i="27"/>
  <c r="E16" i="27"/>
  <c r="E15" i="27" l="1"/>
  <c r="S8" i="24" l="1"/>
  <c r="E18" i="31" l="1"/>
  <c r="E14" i="31"/>
  <c r="T22" i="24" l="1"/>
  <c r="F19" i="33"/>
  <c r="F17" i="33"/>
  <c r="E17" i="33"/>
  <c r="E8" i="33"/>
  <c r="L59" i="43"/>
  <c r="O59" i="43"/>
  <c r="P59" i="43"/>
  <c r="Q59" i="43"/>
  <c r="R59" i="43"/>
  <c r="S59" i="43"/>
  <c r="K57" i="43"/>
  <c r="L57" i="43"/>
  <c r="M57" i="43"/>
  <c r="N57" i="43"/>
  <c r="O57" i="43"/>
  <c r="P57" i="43"/>
  <c r="Q57" i="43"/>
  <c r="R57" i="43"/>
  <c r="S57" i="43"/>
  <c r="K49" i="43"/>
  <c r="L49" i="43"/>
  <c r="M49" i="43"/>
  <c r="N49" i="43"/>
  <c r="O49" i="43"/>
  <c r="P49" i="43"/>
  <c r="Q49" i="43"/>
  <c r="R49" i="43"/>
  <c r="S49" i="43"/>
  <c r="K41" i="43"/>
  <c r="L41" i="43"/>
  <c r="M41" i="43"/>
  <c r="N41" i="43"/>
  <c r="O41" i="43"/>
  <c r="P41" i="43"/>
  <c r="Q41" i="43"/>
  <c r="R41" i="43"/>
  <c r="S41" i="43"/>
  <c r="K33" i="43"/>
  <c r="L33" i="43"/>
  <c r="M33" i="43"/>
  <c r="N33" i="43"/>
  <c r="O33" i="43"/>
  <c r="P33" i="43"/>
  <c r="Q33" i="43"/>
  <c r="R33" i="43"/>
  <c r="S33" i="43"/>
  <c r="K9" i="43"/>
  <c r="L9" i="43"/>
  <c r="M9" i="43"/>
  <c r="M59" i="43" s="1"/>
  <c r="N9" i="43"/>
  <c r="N59" i="43" s="1"/>
  <c r="O9" i="43"/>
  <c r="P9" i="43"/>
  <c r="Q9" i="43"/>
  <c r="R9" i="43"/>
  <c r="S9" i="43"/>
  <c r="K17" i="43"/>
  <c r="L17" i="43"/>
  <c r="M17" i="43"/>
  <c r="N17" i="43"/>
  <c r="O17" i="43"/>
  <c r="P17" i="43"/>
  <c r="Q17" i="43"/>
  <c r="R17" i="43"/>
  <c r="S17" i="43"/>
  <c r="K25" i="43"/>
  <c r="L25" i="43"/>
  <c r="M25" i="43"/>
  <c r="N25" i="43"/>
  <c r="O25" i="43"/>
  <c r="P25" i="43"/>
  <c r="Q25" i="43"/>
  <c r="R25" i="43"/>
  <c r="S25" i="43"/>
  <c r="F6" i="33"/>
  <c r="G16" i="26"/>
  <c r="T22" i="37"/>
  <c r="T21" i="35"/>
  <c r="T22" i="27"/>
  <c r="T22" i="34"/>
  <c r="T22" i="31"/>
  <c r="T21" i="36"/>
  <c r="T21" i="32"/>
  <c r="T21" i="33"/>
  <c r="K21" i="13"/>
  <c r="S7" i="34"/>
  <c r="S8" i="34"/>
  <c r="S9" i="34"/>
  <c r="S10" i="34"/>
  <c r="S11" i="34"/>
  <c r="S12" i="34"/>
  <c r="S13" i="34"/>
  <c r="S14" i="34"/>
  <c r="S15" i="34"/>
  <c r="S16" i="34"/>
  <c r="S17" i="34"/>
  <c r="S18" i="34"/>
  <c r="S19" i="34"/>
  <c r="S20" i="34"/>
  <c r="S6" i="34"/>
  <c r="S7" i="35"/>
  <c r="S8" i="35"/>
  <c r="S9" i="35"/>
  <c r="S10" i="35"/>
  <c r="S11" i="35"/>
  <c r="S12" i="35"/>
  <c r="S13" i="35"/>
  <c r="S14" i="35"/>
  <c r="S15" i="35"/>
  <c r="S16" i="35"/>
  <c r="S17" i="35"/>
  <c r="S18" i="35"/>
  <c r="S19" i="35"/>
  <c r="S20" i="35"/>
  <c r="S6" i="35"/>
  <c r="M7" i="33"/>
  <c r="M8" i="33"/>
  <c r="M9" i="33"/>
  <c r="M10" i="33"/>
  <c r="M11" i="33"/>
  <c r="M12" i="33"/>
  <c r="M13" i="33"/>
  <c r="M14" i="33"/>
  <c r="M15" i="33"/>
  <c r="M16" i="33"/>
  <c r="M17" i="33"/>
  <c r="M18" i="33"/>
  <c r="M19" i="33"/>
  <c r="M20" i="33"/>
  <c r="M6" i="33"/>
  <c r="L7" i="33"/>
  <c r="L8" i="33"/>
  <c r="L9" i="33"/>
  <c r="L10" i="33"/>
  <c r="L11" i="33"/>
  <c r="L12" i="33"/>
  <c r="L13" i="33"/>
  <c r="L14" i="33"/>
  <c r="L15" i="33"/>
  <c r="L16" i="33"/>
  <c r="L17" i="33"/>
  <c r="L18" i="33"/>
  <c r="L19" i="33"/>
  <c r="L20" i="33"/>
  <c r="L6" i="33"/>
  <c r="K7" i="33"/>
  <c r="K8" i="33"/>
  <c r="K9" i="33"/>
  <c r="K10" i="33"/>
  <c r="K11" i="33"/>
  <c r="K12" i="33"/>
  <c r="K13" i="33"/>
  <c r="K14" i="33"/>
  <c r="K15" i="33"/>
  <c r="K16" i="33"/>
  <c r="K17" i="33"/>
  <c r="K18" i="33"/>
  <c r="K19" i="33"/>
  <c r="K20" i="33"/>
  <c r="K6" i="33"/>
  <c r="J7" i="33"/>
  <c r="J8" i="33"/>
  <c r="J9" i="33"/>
  <c r="J10" i="33"/>
  <c r="J11" i="33"/>
  <c r="J12" i="33"/>
  <c r="J13" i="33"/>
  <c r="J14" i="33"/>
  <c r="J15" i="33"/>
  <c r="J16" i="33"/>
  <c r="J17" i="33"/>
  <c r="J18" i="33"/>
  <c r="J19" i="33"/>
  <c r="J20" i="33"/>
  <c r="J6" i="33"/>
  <c r="S7" i="27"/>
  <c r="S8" i="27"/>
  <c r="S9" i="27"/>
  <c r="S10" i="27"/>
  <c r="S11" i="27"/>
  <c r="S12" i="27"/>
  <c r="S13" i="27"/>
  <c r="S14" i="27"/>
  <c r="S15" i="27"/>
  <c r="S16" i="27"/>
  <c r="S17" i="27"/>
  <c r="S18" i="27"/>
  <c r="S19" i="27"/>
  <c r="S20" i="27"/>
  <c r="S6" i="27"/>
  <c r="S9" i="24"/>
  <c r="S10" i="24"/>
  <c r="S11" i="24"/>
  <c r="S12" i="24"/>
  <c r="S13" i="24"/>
  <c r="S14" i="24"/>
  <c r="S16" i="24"/>
  <c r="S19" i="24"/>
  <c r="S20" i="24"/>
  <c r="S7" i="37"/>
  <c r="S8" i="37"/>
  <c r="S9" i="37"/>
  <c r="S10" i="37"/>
  <c r="S11" i="37"/>
  <c r="S12" i="37"/>
  <c r="S13" i="37"/>
  <c r="S14" i="37"/>
  <c r="S15" i="37"/>
  <c r="S16" i="37"/>
  <c r="S17" i="37"/>
  <c r="S18" i="37"/>
  <c r="S19" i="37"/>
  <c r="S20" i="37"/>
  <c r="S6" i="37"/>
  <c r="S7" i="31"/>
  <c r="S8" i="31"/>
  <c r="S9" i="31"/>
  <c r="S10" i="31"/>
  <c r="S11" i="31"/>
  <c r="S12" i="31"/>
  <c r="S13" i="31"/>
  <c r="S14" i="31"/>
  <c r="S15" i="31"/>
  <c r="S16" i="31"/>
  <c r="S17" i="31"/>
  <c r="S18" i="31"/>
  <c r="S19" i="31"/>
  <c r="S20" i="31"/>
  <c r="S6" i="31"/>
  <c r="S7" i="36"/>
  <c r="S8" i="36"/>
  <c r="S9" i="36"/>
  <c r="S10" i="36"/>
  <c r="S11" i="36"/>
  <c r="S12" i="36"/>
  <c r="S13" i="36"/>
  <c r="S14" i="36"/>
  <c r="S15" i="36"/>
  <c r="S16" i="36"/>
  <c r="S17" i="36"/>
  <c r="S18" i="36"/>
  <c r="S19" i="36"/>
  <c r="S20" i="36"/>
  <c r="S6" i="36"/>
  <c r="S7" i="32"/>
  <c r="S8" i="32"/>
  <c r="S9" i="32"/>
  <c r="S10" i="32"/>
  <c r="S11" i="32"/>
  <c r="S12" i="32"/>
  <c r="S14" i="32"/>
  <c r="S15" i="32"/>
  <c r="S16" i="32"/>
  <c r="S17" i="32"/>
  <c r="S18" i="32"/>
  <c r="S19" i="32"/>
  <c r="S20" i="32"/>
  <c r="S6" i="32"/>
  <c r="S7" i="33"/>
  <c r="S8" i="33"/>
  <c r="S9" i="33"/>
  <c r="S10" i="33"/>
  <c r="S11" i="33"/>
  <c r="S12" i="33"/>
  <c r="S13" i="33"/>
  <c r="S14" i="33"/>
  <c r="S15" i="33"/>
  <c r="S16" i="33"/>
  <c r="S17" i="33"/>
  <c r="S18" i="33"/>
  <c r="S19" i="33"/>
  <c r="S20" i="33"/>
  <c r="K59" i="43" l="1"/>
  <c r="AV22" i="26"/>
  <c r="AV23" i="26"/>
  <c r="AN7" i="26"/>
  <c r="AO7" i="26"/>
  <c r="AP7" i="26"/>
  <c r="AQ7" i="26"/>
  <c r="AN8" i="26"/>
  <c r="AO8" i="26"/>
  <c r="AP8" i="26"/>
  <c r="AQ8" i="26"/>
  <c r="AQ21" i="26" s="1"/>
  <c r="AN9" i="26"/>
  <c r="AO9" i="26"/>
  <c r="AP9" i="26"/>
  <c r="AQ9" i="26"/>
  <c r="AN10" i="26"/>
  <c r="AO10" i="26"/>
  <c r="AP10" i="26"/>
  <c r="AQ10" i="26"/>
  <c r="AN11" i="26"/>
  <c r="AO11" i="26"/>
  <c r="AP11" i="26"/>
  <c r="AQ11" i="26"/>
  <c r="AN12" i="26"/>
  <c r="AO12" i="26"/>
  <c r="AP12" i="26"/>
  <c r="AQ12" i="26"/>
  <c r="AN13" i="26"/>
  <c r="AO13" i="26"/>
  <c r="AP13" i="26"/>
  <c r="AQ13" i="26"/>
  <c r="AN14" i="26"/>
  <c r="AO14" i="26"/>
  <c r="AP14" i="26"/>
  <c r="AQ14" i="26"/>
  <c r="AN15" i="26"/>
  <c r="AO15" i="26"/>
  <c r="AP15" i="26"/>
  <c r="AQ15" i="26"/>
  <c r="AN16" i="26"/>
  <c r="AO16" i="26"/>
  <c r="AP16" i="26"/>
  <c r="AQ16" i="26"/>
  <c r="AN17" i="26"/>
  <c r="AO17" i="26"/>
  <c r="AP17" i="26"/>
  <c r="AQ17" i="26"/>
  <c r="AN18" i="26"/>
  <c r="AO18" i="26"/>
  <c r="AP18" i="26"/>
  <c r="AQ18" i="26"/>
  <c r="AN19" i="26"/>
  <c r="AO19" i="26"/>
  <c r="AP19" i="26"/>
  <c r="AQ19" i="26"/>
  <c r="AN20" i="26"/>
  <c r="AO20" i="26"/>
  <c r="AP20" i="26"/>
  <c r="AQ20" i="26"/>
  <c r="AQ6" i="26"/>
  <c r="AP6" i="26"/>
  <c r="AO6" i="26"/>
  <c r="AN6" i="26"/>
  <c r="AJ7" i="26"/>
  <c r="AK7" i="26"/>
  <c r="AL7" i="26"/>
  <c r="AM7" i="26"/>
  <c r="AJ8" i="26"/>
  <c r="AK8" i="26"/>
  <c r="AL8" i="26"/>
  <c r="AM8" i="26"/>
  <c r="AJ9" i="26"/>
  <c r="AK9" i="26"/>
  <c r="AL9" i="26"/>
  <c r="AM9" i="26"/>
  <c r="AJ10" i="26"/>
  <c r="AK10" i="26"/>
  <c r="AL10" i="26"/>
  <c r="AM10" i="26"/>
  <c r="AJ11" i="26"/>
  <c r="AK11" i="26"/>
  <c r="AL11" i="26"/>
  <c r="AM11" i="26"/>
  <c r="AJ12" i="26"/>
  <c r="AK12" i="26"/>
  <c r="AL12" i="26"/>
  <c r="AM12" i="26"/>
  <c r="AJ13" i="26"/>
  <c r="AK13" i="26"/>
  <c r="AL13" i="26"/>
  <c r="AM13" i="26"/>
  <c r="AJ14" i="26"/>
  <c r="AK14" i="26"/>
  <c r="AL14" i="26"/>
  <c r="AM14" i="26"/>
  <c r="AJ15" i="26"/>
  <c r="AK15" i="26"/>
  <c r="AL15" i="26"/>
  <c r="AM15" i="26"/>
  <c r="AJ16" i="26"/>
  <c r="AK16" i="26"/>
  <c r="AL16" i="26"/>
  <c r="AM16" i="26"/>
  <c r="AJ17" i="26"/>
  <c r="AK17" i="26"/>
  <c r="AL17" i="26"/>
  <c r="AM17" i="26"/>
  <c r="AJ18" i="26"/>
  <c r="AK18" i="26"/>
  <c r="AL18" i="26"/>
  <c r="AM18" i="26"/>
  <c r="AJ19" i="26"/>
  <c r="AK19" i="26"/>
  <c r="AL19" i="26"/>
  <c r="AM19" i="26"/>
  <c r="AJ20" i="26"/>
  <c r="AK20" i="26"/>
  <c r="AL20" i="26"/>
  <c r="AM20" i="26"/>
  <c r="AM6" i="26"/>
  <c r="AL6" i="26"/>
  <c r="AK6" i="26"/>
  <c r="AJ6" i="26"/>
  <c r="AF7" i="26"/>
  <c r="AG7" i="26"/>
  <c r="AH7" i="26"/>
  <c r="AI7" i="26"/>
  <c r="AF8" i="26"/>
  <c r="AG8" i="26"/>
  <c r="AH8" i="26"/>
  <c r="AI8" i="26"/>
  <c r="AF9" i="26"/>
  <c r="AG9" i="26"/>
  <c r="AH9" i="26"/>
  <c r="AI9" i="26"/>
  <c r="AF10" i="26"/>
  <c r="AG10" i="26"/>
  <c r="AH10" i="26"/>
  <c r="AI10" i="26"/>
  <c r="AF11" i="26"/>
  <c r="AG11" i="26"/>
  <c r="AH11" i="26"/>
  <c r="AI11" i="26"/>
  <c r="AF12" i="26"/>
  <c r="AG12" i="26"/>
  <c r="AH12" i="26"/>
  <c r="AI12" i="26"/>
  <c r="AF13" i="26"/>
  <c r="AG13" i="26"/>
  <c r="AH13" i="26"/>
  <c r="AI13" i="26"/>
  <c r="AF14" i="26"/>
  <c r="AG14" i="26"/>
  <c r="AH14" i="26"/>
  <c r="AI14" i="26"/>
  <c r="AF15" i="26"/>
  <c r="AG15" i="26"/>
  <c r="AH15" i="26"/>
  <c r="AI15" i="26"/>
  <c r="AF16" i="26"/>
  <c r="AG16" i="26"/>
  <c r="AH16" i="26"/>
  <c r="AI16" i="26"/>
  <c r="AF17" i="26"/>
  <c r="AG17" i="26"/>
  <c r="AH17" i="26"/>
  <c r="AI17" i="26"/>
  <c r="AF18" i="26"/>
  <c r="AG18" i="26"/>
  <c r="AH18" i="26"/>
  <c r="AI18" i="26"/>
  <c r="AF19" i="26"/>
  <c r="AG19" i="26"/>
  <c r="AH19" i="26"/>
  <c r="AI19" i="26"/>
  <c r="AF20" i="26"/>
  <c r="AG20" i="26"/>
  <c r="AH20" i="26"/>
  <c r="AI20" i="26"/>
  <c r="AI6" i="26"/>
  <c r="AH6" i="26"/>
  <c r="AG6" i="26"/>
  <c r="AF6" i="26"/>
  <c r="AB7" i="26"/>
  <c r="AC7" i="26"/>
  <c r="AD7" i="26"/>
  <c r="AE7" i="26"/>
  <c r="AB8" i="26"/>
  <c r="AC8" i="26"/>
  <c r="AD8" i="26"/>
  <c r="AE8" i="26"/>
  <c r="AB9" i="26"/>
  <c r="AC9" i="26"/>
  <c r="AD9" i="26"/>
  <c r="AE9" i="26"/>
  <c r="AB10" i="26"/>
  <c r="AC10" i="26"/>
  <c r="AD10" i="26"/>
  <c r="AE10" i="26"/>
  <c r="AB11" i="26"/>
  <c r="AC11" i="26"/>
  <c r="AD11" i="26"/>
  <c r="AE11" i="26"/>
  <c r="AB12" i="26"/>
  <c r="AC12" i="26"/>
  <c r="AD12" i="26"/>
  <c r="AE12" i="26"/>
  <c r="AB13" i="26"/>
  <c r="AC13" i="26"/>
  <c r="AD13" i="26"/>
  <c r="AE13" i="26"/>
  <c r="AB14" i="26"/>
  <c r="AC14" i="26"/>
  <c r="AD14" i="26"/>
  <c r="AE14" i="26"/>
  <c r="AB15" i="26"/>
  <c r="AC15" i="26"/>
  <c r="AD15" i="26"/>
  <c r="AE15" i="26"/>
  <c r="AB16" i="26"/>
  <c r="AC16" i="26"/>
  <c r="AD16" i="26"/>
  <c r="AE16" i="26"/>
  <c r="AB17" i="26"/>
  <c r="AC17" i="26"/>
  <c r="AD17" i="26"/>
  <c r="AE17" i="26"/>
  <c r="AB18" i="26"/>
  <c r="AC18" i="26"/>
  <c r="AD18" i="26"/>
  <c r="AE18" i="26"/>
  <c r="AB19" i="26"/>
  <c r="AC19" i="26"/>
  <c r="AD19" i="26"/>
  <c r="AE19" i="26"/>
  <c r="AB20" i="26"/>
  <c r="AC20" i="26"/>
  <c r="AD20" i="26"/>
  <c r="AE20" i="26"/>
  <c r="AE6" i="26"/>
  <c r="AD6" i="26"/>
  <c r="AC6" i="26"/>
  <c r="AB6" i="26"/>
  <c r="X7" i="26"/>
  <c r="Y7" i="26"/>
  <c r="Z7" i="26"/>
  <c r="AA7" i="26"/>
  <c r="X8" i="26"/>
  <c r="Y8" i="26"/>
  <c r="Z8" i="26"/>
  <c r="AA8" i="26"/>
  <c r="X9" i="26"/>
  <c r="Y9" i="26"/>
  <c r="Z9" i="26"/>
  <c r="AA9" i="26"/>
  <c r="X10" i="26"/>
  <c r="Y10" i="26"/>
  <c r="Z10" i="26"/>
  <c r="AA10" i="26"/>
  <c r="X11" i="26"/>
  <c r="Y11" i="26"/>
  <c r="Z11" i="26"/>
  <c r="AA11" i="26"/>
  <c r="X12" i="26"/>
  <c r="Y12" i="26"/>
  <c r="Z12" i="26"/>
  <c r="AA12" i="26"/>
  <c r="X13" i="26"/>
  <c r="Y13" i="26"/>
  <c r="Z13" i="26"/>
  <c r="AA13" i="26"/>
  <c r="X14" i="26"/>
  <c r="Y14" i="26"/>
  <c r="Z14" i="26"/>
  <c r="AA14" i="26"/>
  <c r="X15" i="26"/>
  <c r="Y15" i="26"/>
  <c r="Z15" i="26"/>
  <c r="AA15" i="26"/>
  <c r="X16" i="26"/>
  <c r="Y16" i="26"/>
  <c r="Z16" i="26"/>
  <c r="AA16" i="26"/>
  <c r="X17" i="26"/>
  <c r="Y17" i="26"/>
  <c r="Z17" i="26"/>
  <c r="AA17" i="26"/>
  <c r="X18" i="26"/>
  <c r="Y18" i="26"/>
  <c r="Z18" i="26"/>
  <c r="AA18" i="26"/>
  <c r="X19" i="26"/>
  <c r="Y19" i="26"/>
  <c r="Z19" i="26"/>
  <c r="AA19" i="26"/>
  <c r="X20" i="26"/>
  <c r="Y20" i="26"/>
  <c r="Z20" i="26"/>
  <c r="AA20" i="26"/>
  <c r="AA6" i="26"/>
  <c r="Z6" i="26"/>
  <c r="Y6" i="26"/>
  <c r="X6" i="26"/>
  <c r="T7" i="26"/>
  <c r="U7" i="26"/>
  <c r="V7" i="26"/>
  <c r="W7" i="26"/>
  <c r="T8" i="26"/>
  <c r="U8" i="26"/>
  <c r="V8" i="26"/>
  <c r="W8" i="26"/>
  <c r="T9" i="26"/>
  <c r="U9" i="26"/>
  <c r="V9" i="26"/>
  <c r="W9" i="26"/>
  <c r="T10" i="26"/>
  <c r="U10" i="26"/>
  <c r="V10" i="26"/>
  <c r="W10" i="26"/>
  <c r="T11" i="26"/>
  <c r="U11" i="26"/>
  <c r="W11" i="26"/>
  <c r="T12" i="26"/>
  <c r="U12" i="26"/>
  <c r="V12" i="26"/>
  <c r="W12" i="26"/>
  <c r="T13" i="26"/>
  <c r="U13" i="26"/>
  <c r="V13" i="26"/>
  <c r="W13" i="26"/>
  <c r="T14" i="26"/>
  <c r="U14" i="26"/>
  <c r="V14" i="26"/>
  <c r="W14" i="26"/>
  <c r="T15" i="26"/>
  <c r="U15" i="26"/>
  <c r="V15" i="26"/>
  <c r="W15" i="26"/>
  <c r="T16" i="26"/>
  <c r="U16" i="26"/>
  <c r="V16" i="26"/>
  <c r="W16" i="26"/>
  <c r="T17" i="26"/>
  <c r="U17" i="26"/>
  <c r="V17" i="26"/>
  <c r="W17" i="26"/>
  <c r="T18" i="26"/>
  <c r="U18" i="26"/>
  <c r="V18" i="26"/>
  <c r="W18" i="26"/>
  <c r="T19" i="26"/>
  <c r="U19" i="26"/>
  <c r="V19" i="26"/>
  <c r="W19" i="26"/>
  <c r="T20" i="26"/>
  <c r="U20" i="26"/>
  <c r="V20" i="26"/>
  <c r="W20" i="26"/>
  <c r="W6" i="26"/>
  <c r="V6" i="26"/>
  <c r="U6" i="26"/>
  <c r="T6" i="26"/>
  <c r="P7" i="26"/>
  <c r="Q7" i="26"/>
  <c r="R7" i="26"/>
  <c r="S7" i="26"/>
  <c r="P8" i="26"/>
  <c r="Q8" i="26"/>
  <c r="R8" i="26"/>
  <c r="S8" i="26"/>
  <c r="P9" i="26"/>
  <c r="Q9" i="26"/>
  <c r="R9" i="26"/>
  <c r="S9" i="26"/>
  <c r="P10" i="26"/>
  <c r="Q10" i="26"/>
  <c r="R10" i="26"/>
  <c r="S10" i="26"/>
  <c r="P11" i="26"/>
  <c r="Q11" i="26"/>
  <c r="R11" i="26"/>
  <c r="S11" i="26"/>
  <c r="P12" i="26"/>
  <c r="Q12" i="26"/>
  <c r="R12" i="26"/>
  <c r="S12" i="26"/>
  <c r="P13" i="26"/>
  <c r="Q13" i="26"/>
  <c r="R13" i="26"/>
  <c r="S13" i="26"/>
  <c r="P14" i="26"/>
  <c r="Q14" i="26"/>
  <c r="R14" i="26"/>
  <c r="S14" i="26"/>
  <c r="P15" i="26"/>
  <c r="Q15" i="26"/>
  <c r="R15" i="26"/>
  <c r="S15" i="26"/>
  <c r="P16" i="26"/>
  <c r="Q16" i="26"/>
  <c r="R16" i="26"/>
  <c r="S16" i="26"/>
  <c r="P17" i="26"/>
  <c r="Q17" i="26"/>
  <c r="R17" i="26"/>
  <c r="S17" i="26"/>
  <c r="P18" i="26"/>
  <c r="Q18" i="26"/>
  <c r="R18" i="26"/>
  <c r="S18" i="26"/>
  <c r="P19" i="26"/>
  <c r="Q19" i="26"/>
  <c r="R19" i="26"/>
  <c r="S19" i="26"/>
  <c r="P20" i="26"/>
  <c r="Q20" i="26"/>
  <c r="R20" i="26"/>
  <c r="S20" i="26"/>
  <c r="S6" i="26"/>
  <c r="R6" i="26"/>
  <c r="Q6" i="26"/>
  <c r="P6" i="26"/>
  <c r="L7" i="26"/>
  <c r="M7" i="26"/>
  <c r="N7" i="26"/>
  <c r="O7" i="26"/>
  <c r="L8" i="26"/>
  <c r="M8" i="26"/>
  <c r="N8" i="26"/>
  <c r="O8" i="26"/>
  <c r="L9" i="26"/>
  <c r="M9" i="26"/>
  <c r="N9" i="26"/>
  <c r="O9" i="26"/>
  <c r="L10" i="26"/>
  <c r="M10" i="26"/>
  <c r="N10" i="26"/>
  <c r="O10" i="26"/>
  <c r="L11" i="26"/>
  <c r="M11" i="26"/>
  <c r="N11" i="26"/>
  <c r="O11" i="26"/>
  <c r="L12" i="26"/>
  <c r="M12" i="26"/>
  <c r="N12" i="26"/>
  <c r="O12" i="26"/>
  <c r="L13" i="26"/>
  <c r="M13" i="26"/>
  <c r="N13" i="26"/>
  <c r="O13" i="26"/>
  <c r="L14" i="26"/>
  <c r="M14" i="26"/>
  <c r="N14" i="26"/>
  <c r="O14" i="26"/>
  <c r="L15" i="26"/>
  <c r="M15" i="26"/>
  <c r="N15" i="26"/>
  <c r="O15" i="26"/>
  <c r="L16" i="26"/>
  <c r="M16" i="26"/>
  <c r="N16" i="26"/>
  <c r="O16" i="26"/>
  <c r="L17" i="26"/>
  <c r="M17" i="26"/>
  <c r="N17" i="26"/>
  <c r="O17" i="26"/>
  <c r="L18" i="26"/>
  <c r="M18" i="26"/>
  <c r="N18" i="26"/>
  <c r="O18" i="26"/>
  <c r="L19" i="26"/>
  <c r="M19" i="26"/>
  <c r="N19" i="26"/>
  <c r="O19" i="26"/>
  <c r="L20" i="26"/>
  <c r="M20" i="26"/>
  <c r="N20" i="26"/>
  <c r="O20" i="26"/>
  <c r="O6" i="26"/>
  <c r="N6" i="26"/>
  <c r="M6" i="26"/>
  <c r="AS6" i="26" s="1"/>
  <c r="L6" i="26"/>
  <c r="K7" i="26"/>
  <c r="K8" i="26"/>
  <c r="K21" i="26" s="1"/>
  <c r="K9" i="26"/>
  <c r="K10" i="26"/>
  <c r="K11" i="26"/>
  <c r="K12" i="26"/>
  <c r="K13" i="26"/>
  <c r="K14" i="26"/>
  <c r="K15" i="26"/>
  <c r="K16" i="26"/>
  <c r="K17" i="26"/>
  <c r="K18" i="26"/>
  <c r="K19" i="26"/>
  <c r="K20" i="26"/>
  <c r="K6" i="26"/>
  <c r="J7" i="26"/>
  <c r="J8" i="26"/>
  <c r="J9" i="26"/>
  <c r="J10" i="26"/>
  <c r="AT10" i="26" s="1"/>
  <c r="J11" i="26"/>
  <c r="J12" i="26"/>
  <c r="J13" i="26"/>
  <c r="AT13" i="26" s="1"/>
  <c r="J14" i="26"/>
  <c r="J15" i="26"/>
  <c r="J16" i="26"/>
  <c r="J17" i="26"/>
  <c r="J18" i="26"/>
  <c r="J19" i="26"/>
  <c r="J20" i="26"/>
  <c r="J6" i="26"/>
  <c r="I8" i="26"/>
  <c r="I9" i="26"/>
  <c r="I10" i="26"/>
  <c r="I11" i="26"/>
  <c r="I12" i="26"/>
  <c r="I13" i="26"/>
  <c r="AS13" i="26" s="1"/>
  <c r="I14" i="26"/>
  <c r="I15" i="26"/>
  <c r="I16" i="26"/>
  <c r="I17" i="26"/>
  <c r="I18" i="26"/>
  <c r="I19" i="26"/>
  <c r="I20" i="26"/>
  <c r="H7" i="26"/>
  <c r="H8" i="26"/>
  <c r="H9" i="26"/>
  <c r="H10" i="26"/>
  <c r="H11" i="26"/>
  <c r="H12" i="26"/>
  <c r="H13" i="26"/>
  <c r="H14" i="26"/>
  <c r="H15" i="26"/>
  <c r="H16" i="26"/>
  <c r="H17" i="26"/>
  <c r="H18" i="26"/>
  <c r="H19" i="26"/>
  <c r="H20" i="26"/>
  <c r="H6" i="26"/>
  <c r="AM21" i="26"/>
  <c r="W21" i="26"/>
  <c r="S21" i="26"/>
  <c r="M21" i="13"/>
  <c r="L21" i="13"/>
  <c r="J21" i="13"/>
  <c r="N13" i="13"/>
  <c r="N14" i="13"/>
  <c r="N15" i="13"/>
  <c r="N16" i="13"/>
  <c r="N17" i="13"/>
  <c r="N18" i="13"/>
  <c r="N19" i="13"/>
  <c r="N20" i="13"/>
  <c r="G20" i="34"/>
  <c r="F20" i="34"/>
  <c r="E20" i="34"/>
  <c r="G19" i="34"/>
  <c r="F19" i="34"/>
  <c r="E19" i="34"/>
  <c r="G18" i="34"/>
  <c r="F18" i="34"/>
  <c r="E18" i="34"/>
  <c r="G17" i="34"/>
  <c r="F17" i="34"/>
  <c r="E17" i="34"/>
  <c r="G16" i="34"/>
  <c r="F16" i="34"/>
  <c r="E16" i="34"/>
  <c r="G15" i="34"/>
  <c r="F15" i="34"/>
  <c r="E15" i="34"/>
  <c r="G14" i="34"/>
  <c r="F14" i="34"/>
  <c r="E14" i="34"/>
  <c r="G13" i="34"/>
  <c r="F13" i="34"/>
  <c r="E13" i="34"/>
  <c r="G12" i="34"/>
  <c r="F12" i="34"/>
  <c r="E12" i="34"/>
  <c r="G11" i="34"/>
  <c r="F11" i="34"/>
  <c r="E11" i="34"/>
  <c r="G10" i="34"/>
  <c r="F10" i="34"/>
  <c r="E10" i="34"/>
  <c r="G9" i="34"/>
  <c r="F9" i="34"/>
  <c r="E9" i="34"/>
  <c r="G8" i="34"/>
  <c r="F8" i="34"/>
  <c r="E8" i="34"/>
  <c r="G7" i="34"/>
  <c r="F7" i="34"/>
  <c r="E7" i="34"/>
  <c r="G6" i="34"/>
  <c r="F6" i="34"/>
  <c r="E6" i="34"/>
  <c r="G20" i="24"/>
  <c r="F20" i="24"/>
  <c r="E20" i="24"/>
  <c r="G19" i="24"/>
  <c r="F19" i="24"/>
  <c r="E19" i="24"/>
  <c r="G18" i="24"/>
  <c r="F18" i="24"/>
  <c r="E18" i="24"/>
  <c r="G17" i="24"/>
  <c r="F17" i="24"/>
  <c r="E17" i="24"/>
  <c r="G16" i="24"/>
  <c r="F16" i="24"/>
  <c r="E16" i="24"/>
  <c r="G15" i="24"/>
  <c r="F15" i="24"/>
  <c r="E15" i="24"/>
  <c r="G14" i="24"/>
  <c r="F14" i="24"/>
  <c r="E14" i="24"/>
  <c r="G13" i="24"/>
  <c r="F13" i="24"/>
  <c r="E13" i="24"/>
  <c r="G12" i="24"/>
  <c r="F12" i="24"/>
  <c r="E12" i="24"/>
  <c r="G11" i="24"/>
  <c r="F11" i="24"/>
  <c r="E11" i="24"/>
  <c r="G10" i="24"/>
  <c r="F10" i="24"/>
  <c r="E10" i="24"/>
  <c r="G9" i="24"/>
  <c r="F9" i="24"/>
  <c r="E9" i="24"/>
  <c r="G8" i="24"/>
  <c r="F8" i="24"/>
  <c r="E8" i="24"/>
  <c r="G7" i="24"/>
  <c r="F7" i="24"/>
  <c r="E7" i="24"/>
  <c r="G6" i="24"/>
  <c r="F6" i="24"/>
  <c r="E6" i="24"/>
  <c r="G20" i="27"/>
  <c r="F20" i="27"/>
  <c r="E20" i="27"/>
  <c r="G19" i="27"/>
  <c r="F19" i="27"/>
  <c r="E19" i="27"/>
  <c r="G18" i="27"/>
  <c r="F18" i="27"/>
  <c r="E18" i="27"/>
  <c r="G17" i="27"/>
  <c r="F17" i="27"/>
  <c r="E17" i="27"/>
  <c r="G16" i="27"/>
  <c r="F16" i="27"/>
  <c r="G15" i="27"/>
  <c r="F15" i="27"/>
  <c r="G14" i="27"/>
  <c r="F14" i="27"/>
  <c r="E14" i="27"/>
  <c r="G13" i="27"/>
  <c r="F13" i="27"/>
  <c r="E13" i="27"/>
  <c r="G12" i="27"/>
  <c r="F12" i="27"/>
  <c r="G11" i="27"/>
  <c r="F11" i="27"/>
  <c r="E11" i="27"/>
  <c r="G10" i="27"/>
  <c r="F10" i="27"/>
  <c r="E10" i="27"/>
  <c r="G9" i="27"/>
  <c r="F9" i="27"/>
  <c r="E9" i="27"/>
  <c r="G8" i="27"/>
  <c r="F8" i="27"/>
  <c r="E8" i="27"/>
  <c r="G7" i="27"/>
  <c r="F7" i="27"/>
  <c r="E7" i="27"/>
  <c r="G6" i="27"/>
  <c r="F6" i="27"/>
  <c r="E6" i="27"/>
  <c r="G20" i="35"/>
  <c r="F20" i="35"/>
  <c r="E20" i="35"/>
  <c r="G19" i="35"/>
  <c r="F19" i="35"/>
  <c r="E19" i="35"/>
  <c r="G18" i="35"/>
  <c r="F18" i="35"/>
  <c r="E18" i="35"/>
  <c r="G17" i="35"/>
  <c r="F17" i="35"/>
  <c r="E17" i="35"/>
  <c r="G16" i="35"/>
  <c r="F16" i="35"/>
  <c r="E16" i="35"/>
  <c r="G15" i="35"/>
  <c r="F15" i="35"/>
  <c r="E15" i="35"/>
  <c r="G14" i="35"/>
  <c r="F14" i="35"/>
  <c r="E14" i="35"/>
  <c r="G13" i="35"/>
  <c r="F13" i="35"/>
  <c r="E13" i="35"/>
  <c r="G12" i="35"/>
  <c r="F12" i="35"/>
  <c r="E12" i="35"/>
  <c r="G11" i="35"/>
  <c r="F11" i="35"/>
  <c r="E11" i="35"/>
  <c r="G10" i="35"/>
  <c r="F10" i="35"/>
  <c r="E10" i="35"/>
  <c r="G9" i="35"/>
  <c r="F9" i="35"/>
  <c r="E9" i="35"/>
  <c r="G8" i="35"/>
  <c r="F8" i="35"/>
  <c r="E8" i="35"/>
  <c r="G7" i="35"/>
  <c r="F7" i="35"/>
  <c r="E7" i="35"/>
  <c r="G6" i="35"/>
  <c r="F6" i="35"/>
  <c r="E6" i="35"/>
  <c r="G20" i="37"/>
  <c r="F20" i="37"/>
  <c r="G19" i="37"/>
  <c r="F19" i="37"/>
  <c r="G18" i="37"/>
  <c r="F18" i="37"/>
  <c r="G17" i="37"/>
  <c r="F17" i="37"/>
  <c r="G16" i="37"/>
  <c r="F16" i="37"/>
  <c r="G15" i="37"/>
  <c r="F15" i="37"/>
  <c r="G14" i="37"/>
  <c r="F14" i="37"/>
  <c r="G13" i="37"/>
  <c r="F13" i="37"/>
  <c r="G12" i="37"/>
  <c r="F12" i="37"/>
  <c r="G11" i="37"/>
  <c r="F11" i="37"/>
  <c r="G10" i="37"/>
  <c r="F10" i="37"/>
  <c r="G9" i="37"/>
  <c r="F9" i="37"/>
  <c r="G8" i="37"/>
  <c r="F8" i="37"/>
  <c r="G7" i="37"/>
  <c r="F7" i="37"/>
  <c r="G6" i="37"/>
  <c r="F6" i="37"/>
  <c r="G20" i="36"/>
  <c r="F20" i="36"/>
  <c r="E20" i="36"/>
  <c r="G19" i="36"/>
  <c r="F19" i="36"/>
  <c r="E19" i="36"/>
  <c r="G18" i="36"/>
  <c r="F18" i="36"/>
  <c r="E18" i="36"/>
  <c r="G17" i="36"/>
  <c r="F17" i="36"/>
  <c r="E17" i="36"/>
  <c r="G16" i="36"/>
  <c r="F16" i="36"/>
  <c r="E16" i="36"/>
  <c r="G15" i="36"/>
  <c r="F15" i="36"/>
  <c r="E15" i="36"/>
  <c r="G14" i="36"/>
  <c r="F14" i="36"/>
  <c r="E14" i="36"/>
  <c r="G13" i="36"/>
  <c r="F13" i="36"/>
  <c r="G12" i="36"/>
  <c r="F12" i="36"/>
  <c r="E12" i="36"/>
  <c r="G11" i="36"/>
  <c r="F11" i="36"/>
  <c r="E11" i="36"/>
  <c r="G10" i="36"/>
  <c r="F10" i="36"/>
  <c r="E10" i="36"/>
  <c r="G9" i="36"/>
  <c r="F9" i="36"/>
  <c r="E9" i="36"/>
  <c r="G8" i="36"/>
  <c r="F8" i="36"/>
  <c r="G7" i="36"/>
  <c r="F7" i="36"/>
  <c r="E7" i="36"/>
  <c r="G6" i="36"/>
  <c r="F6" i="36"/>
  <c r="E6" i="36"/>
  <c r="G20" i="31"/>
  <c r="F20" i="31"/>
  <c r="E20" i="31"/>
  <c r="G19" i="31"/>
  <c r="F19" i="31"/>
  <c r="E19" i="31"/>
  <c r="G18" i="31"/>
  <c r="F18" i="31"/>
  <c r="G17" i="31"/>
  <c r="F17" i="31"/>
  <c r="E17" i="31"/>
  <c r="G16" i="31"/>
  <c r="F16" i="31"/>
  <c r="E16" i="31"/>
  <c r="G15" i="31"/>
  <c r="F15" i="31"/>
  <c r="E15" i="31"/>
  <c r="G14" i="31"/>
  <c r="F14" i="31"/>
  <c r="G13" i="31"/>
  <c r="F13" i="31"/>
  <c r="E13" i="31"/>
  <c r="G12" i="31"/>
  <c r="F12" i="31"/>
  <c r="E12" i="31"/>
  <c r="G11" i="31"/>
  <c r="F11" i="31"/>
  <c r="E11" i="31"/>
  <c r="G10" i="31"/>
  <c r="F10" i="31"/>
  <c r="E10" i="31"/>
  <c r="G9" i="31"/>
  <c r="F9" i="31"/>
  <c r="E9" i="31"/>
  <c r="G8" i="31"/>
  <c r="F8" i="31"/>
  <c r="E8" i="31"/>
  <c r="G7" i="31"/>
  <c r="F7" i="31"/>
  <c r="E7" i="31"/>
  <c r="G6" i="31"/>
  <c r="F6" i="31"/>
  <c r="E6" i="31"/>
  <c r="G20" i="32"/>
  <c r="F20" i="32"/>
  <c r="E20" i="32"/>
  <c r="G19" i="32"/>
  <c r="F19" i="32"/>
  <c r="E19" i="32"/>
  <c r="G18" i="32"/>
  <c r="F18" i="32"/>
  <c r="E18" i="32"/>
  <c r="G17" i="32"/>
  <c r="F17" i="32"/>
  <c r="E17" i="32"/>
  <c r="G16" i="32"/>
  <c r="F16" i="32"/>
  <c r="E16" i="32"/>
  <c r="G15" i="32"/>
  <c r="F15" i="32"/>
  <c r="E15" i="32"/>
  <c r="G14" i="32"/>
  <c r="F14" i="32"/>
  <c r="E14" i="32"/>
  <c r="G13" i="32"/>
  <c r="F13" i="32"/>
  <c r="E13" i="32"/>
  <c r="G12" i="32"/>
  <c r="F12" i="32"/>
  <c r="E12" i="32"/>
  <c r="G11" i="32"/>
  <c r="F11" i="32"/>
  <c r="E11" i="32"/>
  <c r="G10" i="32"/>
  <c r="F10" i="32"/>
  <c r="E10" i="32"/>
  <c r="G9" i="32"/>
  <c r="F9" i="32"/>
  <c r="E9" i="32"/>
  <c r="G8" i="32"/>
  <c r="F8" i="32"/>
  <c r="E8" i="32"/>
  <c r="G7" i="32"/>
  <c r="F7" i="32"/>
  <c r="E7" i="32"/>
  <c r="G6" i="32"/>
  <c r="F6" i="32"/>
  <c r="E6" i="32"/>
  <c r="G20" i="33"/>
  <c r="F20" i="33"/>
  <c r="E20" i="33"/>
  <c r="G19" i="33"/>
  <c r="E19" i="33"/>
  <c r="G18" i="33"/>
  <c r="F18" i="33"/>
  <c r="E18" i="33"/>
  <c r="G17" i="33"/>
  <c r="G16" i="33"/>
  <c r="F16" i="33"/>
  <c r="E16" i="33"/>
  <c r="G15" i="33"/>
  <c r="F15" i="33"/>
  <c r="E15" i="33"/>
  <c r="G14" i="33"/>
  <c r="F14" i="33"/>
  <c r="E14" i="33"/>
  <c r="G13" i="33"/>
  <c r="F13" i="33"/>
  <c r="E13" i="33"/>
  <c r="G12" i="33"/>
  <c r="F12" i="33"/>
  <c r="E12" i="33"/>
  <c r="G11" i="33"/>
  <c r="F11" i="33"/>
  <c r="E11" i="33"/>
  <c r="G10" i="33"/>
  <c r="F10" i="33"/>
  <c r="E10" i="33"/>
  <c r="G9" i="33"/>
  <c r="F9" i="33"/>
  <c r="E9" i="33"/>
  <c r="G8" i="33"/>
  <c r="F8" i="33"/>
  <c r="G7" i="33"/>
  <c r="F7" i="33"/>
  <c r="E7" i="33"/>
  <c r="G6" i="33"/>
  <c r="E6" i="33"/>
  <c r="E6" i="26"/>
  <c r="F6" i="26"/>
  <c r="G6" i="26"/>
  <c r="E7" i="26"/>
  <c r="F7" i="26"/>
  <c r="G7" i="26"/>
  <c r="E8" i="26"/>
  <c r="F8" i="26"/>
  <c r="G8" i="26"/>
  <c r="E9" i="26"/>
  <c r="F9" i="26"/>
  <c r="G9" i="26"/>
  <c r="E10" i="26"/>
  <c r="F10" i="26"/>
  <c r="G10" i="26"/>
  <c r="E11" i="26"/>
  <c r="F11" i="26"/>
  <c r="G11" i="26"/>
  <c r="E12" i="26"/>
  <c r="F12" i="26"/>
  <c r="G12" i="26"/>
  <c r="E13" i="26"/>
  <c r="F13" i="26"/>
  <c r="G13" i="26"/>
  <c r="E14" i="26"/>
  <c r="F14" i="26"/>
  <c r="G14" i="26"/>
  <c r="E15" i="26"/>
  <c r="F15" i="26"/>
  <c r="G15" i="26"/>
  <c r="E16" i="26"/>
  <c r="F16" i="26"/>
  <c r="E17" i="26"/>
  <c r="F17" i="26"/>
  <c r="G17" i="26"/>
  <c r="E18" i="26"/>
  <c r="F18" i="26"/>
  <c r="G18" i="26"/>
  <c r="E19" i="26"/>
  <c r="F19" i="26"/>
  <c r="G19" i="26"/>
  <c r="E20" i="26"/>
  <c r="F20" i="26"/>
  <c r="G20" i="26"/>
  <c r="AT7" i="26" l="1"/>
  <c r="AT15" i="26"/>
  <c r="AK21" i="26"/>
  <c r="AC21" i="26"/>
  <c r="AE21" i="26"/>
  <c r="AS14" i="26"/>
  <c r="AA21" i="26"/>
  <c r="AU20" i="26"/>
  <c r="AO21" i="26"/>
  <c r="Y21" i="26"/>
  <c r="U21" i="26"/>
  <c r="H21" i="26"/>
  <c r="AS18" i="26"/>
  <c r="AS15" i="26"/>
  <c r="AT20" i="26"/>
  <c r="AS20" i="26"/>
  <c r="AT19" i="26"/>
  <c r="AT16" i="26"/>
  <c r="Q21" i="26"/>
  <c r="AT17" i="26"/>
  <c r="AU7" i="26"/>
  <c r="AT18" i="26"/>
  <c r="AU19" i="26"/>
  <c r="AU18" i="26"/>
  <c r="AU10" i="26"/>
  <c r="AT9" i="26"/>
  <c r="AS9" i="26"/>
  <c r="AS17" i="26"/>
  <c r="AU12" i="26"/>
  <c r="AU9" i="26"/>
  <c r="AU15" i="26"/>
  <c r="AS16" i="26"/>
  <c r="AS19" i="26"/>
  <c r="AT14" i="26"/>
  <c r="AU17" i="26"/>
  <c r="AS10" i="26"/>
  <c r="AT11" i="26"/>
  <c r="AU14" i="26"/>
  <c r="AI21" i="26"/>
  <c r="AU11" i="26"/>
  <c r="AS7" i="26"/>
  <c r="AU8" i="26"/>
  <c r="AS11" i="26"/>
  <c r="AG21" i="26"/>
  <c r="AR19" i="26"/>
  <c r="AR16" i="26"/>
  <c r="AU16" i="26"/>
  <c r="AU13" i="26"/>
  <c r="AT12" i="26"/>
  <c r="AS12" i="26"/>
  <c r="O21" i="26"/>
  <c r="M21" i="26"/>
  <c r="AR13" i="26"/>
  <c r="AT8" i="26"/>
  <c r="AS8" i="26"/>
  <c r="AR10" i="26"/>
  <c r="L21" i="26"/>
  <c r="AB21" i="26"/>
  <c r="P21" i="26"/>
  <c r="AR11" i="26"/>
  <c r="AR20" i="26"/>
  <c r="AR8" i="26"/>
  <c r="AR9" i="26"/>
  <c r="T21" i="26"/>
  <c r="AR12" i="26"/>
  <c r="AJ21" i="26"/>
  <c r="AR18" i="26"/>
  <c r="AR17" i="26"/>
  <c r="AR15" i="26"/>
  <c r="AR14" i="26"/>
  <c r="AR7" i="26"/>
  <c r="AR6" i="26"/>
  <c r="AN21" i="26"/>
  <c r="AF21" i="26"/>
  <c r="X21" i="26"/>
  <c r="AV20" i="26" l="1"/>
  <c r="AV17" i="26"/>
  <c r="AV19" i="26"/>
  <c r="AV18" i="26"/>
  <c r="AV12" i="26"/>
  <c r="AV10" i="26"/>
  <c r="AV13" i="26"/>
  <c r="AV9" i="26"/>
  <c r="AV16" i="26"/>
  <c r="AU21" i="26"/>
  <c r="AV14" i="26"/>
  <c r="AV15" i="26"/>
  <c r="AV8" i="26"/>
  <c r="AV7" i="26"/>
  <c r="AV11" i="26"/>
  <c r="AR21" i="26"/>
  <c r="AX19" i="26"/>
  <c r="N8" i="13"/>
  <c r="AV27" i="26" l="1"/>
  <c r="AX11" i="26"/>
  <c r="M23" i="24" l="1"/>
  <c r="AH20" i="24"/>
  <c r="I21" i="26"/>
  <c r="AS21" i="26" s="1"/>
  <c r="AV21" i="26" s="1"/>
  <c r="N7" i="13"/>
  <c r="N9" i="13"/>
  <c r="N10" i="13"/>
  <c r="N11" i="13"/>
  <c r="N12" i="13"/>
  <c r="N6" i="13"/>
  <c r="N22" i="13"/>
  <c r="AX10" i="26"/>
  <c r="AX12" i="26"/>
  <c r="AX14" i="26"/>
  <c r="AX16" i="26"/>
  <c r="AX18" i="26"/>
  <c r="AX13" i="26"/>
  <c r="AX8" i="26" l="1"/>
  <c r="AX6" i="26"/>
  <c r="AX9" i="26"/>
  <c r="AX17" i="26"/>
  <c r="AX15" i="26"/>
  <c r="AX7" i="26"/>
  <c r="AX21" i="26" l="1"/>
</calcChain>
</file>

<file path=xl/sharedStrings.xml><?xml version="1.0" encoding="utf-8"?>
<sst xmlns="http://schemas.openxmlformats.org/spreadsheetml/2006/main" count="2008" uniqueCount="527">
  <si>
    <t>Primer trimestre de 2025</t>
  </si>
  <si>
    <t>Actividad 1 - Caracterización de cultura</t>
  </si>
  <si>
    <t>Subir la información en el plazo pactado</t>
  </si>
  <si>
    <t>ETITC</t>
  </si>
  <si>
    <t>FODESEP</t>
  </si>
  <si>
    <t>ICFES</t>
  </si>
  <si>
    <t>INFOTEP 
SAI</t>
  </si>
  <si>
    <t>INFOTEP
SAN JUAN</t>
  </si>
  <si>
    <t>INTENALCO</t>
  </si>
  <si>
    <t>ITFIP</t>
  </si>
  <si>
    <t>UApA</t>
  </si>
  <si>
    <t>MEN</t>
  </si>
  <si>
    <t>Si se entrega o sube a tiempo</t>
  </si>
  <si>
    <t>Criterio 1</t>
  </si>
  <si>
    <t>Si se entrega despues</t>
  </si>
  <si>
    <t>Criterio 2</t>
  </si>
  <si>
    <t>Si no entrega</t>
  </si>
  <si>
    <t>Criterio 3</t>
  </si>
  <si>
    <t>Total</t>
  </si>
  <si>
    <t>Cumplimiento de requisitos exigidos en el producto</t>
  </si>
  <si>
    <t>Si cumple la totalidad de requisitos</t>
  </si>
  <si>
    <t>Si cumple con la mayoría de los requisitos</t>
  </si>
  <si>
    <t>Actividad 2 - Plan de Trabajo Caracterización de cultura</t>
  </si>
  <si>
    <t>Si no cumple los requisitos</t>
  </si>
  <si>
    <t>Atención de observaciones</t>
  </si>
  <si>
    <t>Si no tiene observaciones o si las observaciones son atendidas correctamente</t>
  </si>
  <si>
    <t>Si atiende las observaciones de forma incompleta</t>
  </si>
  <si>
    <t>Si no atiende las observaciones</t>
  </si>
  <si>
    <t>Actividad 3 - Estrategia de Comunicaciones</t>
  </si>
  <si>
    <t>Actividad 4 - Análisis de Contexto</t>
  </si>
  <si>
    <t>Actividad 5 - Plan de Trabajo Análisis de Contexto</t>
  </si>
  <si>
    <t>Actividad 6 - Diagnóstico Gestión de Conocimiento</t>
  </si>
  <si>
    <t>Actividad 7 - Plan de Trabajo Diagnóstico Gestión de Conocimiento</t>
  </si>
  <si>
    <t>Plan de Acción del Sector Administrativo - 2025</t>
  </si>
  <si>
    <t>EJE de acción</t>
  </si>
  <si>
    <t>Objetivo estratégico</t>
  </si>
  <si>
    <t>Actividad</t>
  </si>
  <si>
    <t>Evidencia de cumplimiento</t>
  </si>
  <si>
    <t>Nombre del Indicador</t>
  </si>
  <si>
    <t>Fórmula del Indicador</t>
  </si>
  <si>
    <t>Unidad de Medida</t>
  </si>
  <si>
    <t>Fecha de Ejecución</t>
  </si>
  <si>
    <t>Meta por trimestre</t>
  </si>
  <si>
    <t>Inicio
DD/MM/AAAA</t>
  </si>
  <si>
    <t>Final DD/MM/AAAA</t>
  </si>
  <si>
    <t>I TRIM</t>
  </si>
  <si>
    <t>II TRIM</t>
  </si>
  <si>
    <t>III TRIM</t>
  </si>
  <si>
    <t>IV TRIM</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</si>
  <si>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</si>
  <si>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</si>
  <si>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</si>
  <si>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</si>
  <si>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</si>
  <si>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</si>
  <si>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Número </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</si>
  <si>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</si>
  <si>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</si>
  <si>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</si>
  <si>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</si>
  <si>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 Avance de la implementación del plan de trabajo</t>
  </si>
  <si>
    <t>Número de actividades ejecutadas / Número actividades planteadas</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</si>
  <si>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</si>
  <si>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</si>
  <si>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</si>
  <si>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</si>
  <si>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</si>
  <si>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</si>
  <si>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</si>
  <si>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</si>
  <si>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</si>
  <si>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</si>
  <si>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</si>
  <si>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</si>
  <si>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</si>
  <si>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</si>
  <si>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</si>
  <si>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</si>
  <si>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</si>
  <si>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</si>
  <si>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</si>
  <si>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</si>
  <si>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</si>
  <si>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</si>
  <si>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</si>
  <si>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</si>
  <si>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</si>
  <si>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</si>
  <si>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</si>
  <si>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</si>
  <si>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</si>
  <si>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</si>
  <si>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</si>
  <si>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</si>
  <si>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 xml:space="preserve">PORCENTAJE ESPERADO POR TRIMESTRE 2025 </t>
  </si>
  <si>
    <t>Eje de acción</t>
  </si>
  <si>
    <t>Nombre del indicador</t>
  </si>
  <si>
    <t>Fórmula del indicador</t>
  </si>
  <si>
    <t>Unidad de medida</t>
  </si>
  <si>
    <t>INFOTEP SAI</t>
  </si>
  <si>
    <t>INFOTEP SAN JUAN</t>
  </si>
  <si>
    <t>UNIDAD DE ALIMENTACIÓN ESCOLAR</t>
  </si>
  <si>
    <t>lll TRIM</t>
  </si>
  <si>
    <t>lV TRIM</t>
  </si>
  <si>
    <t>% Acumulado por actividad 2025</t>
  </si>
  <si>
    <t>I TRIMESTRE</t>
  </si>
  <si>
    <t>II TRIMESTRE</t>
  </si>
  <si>
    <t>III TRIMESTRE</t>
  </si>
  <si>
    <t>IV TRIMESTRE</t>
  </si>
  <si>
    <t>% De cumplimiento por actividad</t>
  </si>
  <si>
    <t>% Acumulado por actividad</t>
  </si>
  <si>
    <t>UAPA</t>
  </si>
  <si>
    <t xml:space="preserve">PORCENTAJE DE AVANCE POR TRIMESTRE EN CADA  ENTIDAD 2025 </t>
  </si>
  <si>
    <t>PRODUCTO</t>
  </si>
  <si>
    <t>Realizar la caracterización de Cultura</t>
  </si>
  <si>
    <t>El documento entregado cumple con la mayoría de requisitos solicitados, sin embargo se hacen observaciones y no son atendidas</t>
  </si>
  <si>
    <t>Entrega documento de acuerdo a lo requerido</t>
  </si>
  <si>
    <t>El documento entregado no responde a los criterios establecidos</t>
  </si>
  <si>
    <t>No entrega documento</t>
  </si>
  <si>
    <t>Plan de Trabajo Caracterización de Cultura</t>
  </si>
  <si>
    <t>El documento entregado cumple con la mayoría de requisitos solicitados y se atienden las observaciones dadas</t>
  </si>
  <si>
    <t>Estrategia de Comunicaciones</t>
  </si>
  <si>
    <t>Análisis de Contexto</t>
  </si>
  <si>
    <t>El documento entregado cumple con la mayoría de requisitos solicitados y se hacen ajustes parciales de acuerdo a las observaciones</t>
  </si>
  <si>
    <t>Plan de Trabajo de Análisis de Contexto</t>
  </si>
  <si>
    <t>Diagnóstico Gestión del Conocimiento</t>
  </si>
  <si>
    <t>No entrega documento en la fecha establecida, sin embargo, lo carga en el plazo de cargue de observaciones</t>
  </si>
  <si>
    <t>Plan de Trabajo Diagnóstico Gestión del Conocimiento</t>
  </si>
  <si>
    <t>F8. Ejecutar el plan de trabajo que permita la implementación del modelo de cultura organizacional de la entidad.</t>
  </si>
  <si>
    <t>F11. Implementar la estrategia de comunicación que promueva la participación de los grupos de valor para mejorar la experiencia de servicio de la Entidad.</t>
  </si>
  <si>
    <t>F12. Realizar un grupo focal para identificar oportunidades de mejora a partir de las opiniones de los grupos de valor.</t>
  </si>
  <si>
    <t>F16. Implementar un plan de trabajo de acuerdo a la priorización de las actividades identificadas en el contexto institucional</t>
  </si>
  <si>
    <t>F19. Implementar un plan de trabajo derivado del diagnóstico de las necesidades de la política de gestión del conocimiento de la entidad</t>
  </si>
  <si>
    <t>Un informe trimestral del plan de trabajo ejecutado de Ejecutar el plan de trabajo que permita la implementación del modelo de cultura organizacional de la entidad.</t>
  </si>
  <si>
    <t>Entrega documento parcial</t>
  </si>
  <si>
    <t>No entrega documento de acuerdo a lo requerido</t>
  </si>
  <si>
    <t>Un informe semestral de la implementación de las mejoras derivadas del desarrollo del  grupo focal</t>
  </si>
  <si>
    <t>SI</t>
  </si>
  <si>
    <t>Plan de acción del Sector Administrativo 2025</t>
  </si>
  <si>
    <t>NO</t>
  </si>
  <si>
    <t>Programación Actividades</t>
  </si>
  <si>
    <t>Seguimiento Implementación de Actividades</t>
  </si>
  <si>
    <t xml:space="preserve">Avance cuantitativo </t>
  </si>
  <si>
    <t>% de avance del período</t>
  </si>
  <si>
    <t>Avance descriptivo</t>
  </si>
  <si>
    <t>Reporte validado</t>
  </si>
  <si>
    <t>Observaciones validación</t>
  </si>
  <si>
    <r>
      <rPr>
        <b/>
        <sz val="12"/>
        <color rgb="FF000000"/>
        <rFont val="Calibri"/>
        <family val="2"/>
      </rPr>
      <t xml:space="preserve">Primer Trimestre: </t>
    </r>
    <r>
      <rPr>
        <sz val="12"/>
        <color rgb="FF000000"/>
        <rFont val="Calibri"/>
        <family val="2"/>
      </rPr>
      <t xml:space="preserve">Se elaboró el informe de cultura organizacional de la Escuela Tecnológica Instituto Técnico Central en el cual se realizó la caracterización de la cultura organizacional, alineada con los valores y objetivos estratégicos de la entidad, de conformidad con la medición de Clima Organizacional.
</t>
    </r>
  </si>
  <si>
    <t>Teniendo en cuenta que la medición de clima que se refiere en el informe es de junio - julio de 2024, sería importante tener en cuenta otras fuentes de información como encuestas o grupos focales que puedan arrojar datos más actualizados que complementen este análisis.
Luego de las observaciones no se presentaron documentos modificados</t>
  </si>
  <si>
    <t xml:space="preserve">Conforme con las observaciones realizadas por el Ministerio, se llevo a cabo la modificación del documento donde se incluyeron otra información relacionada.
Evidencia: INFORME DE CULTURA ORGANIZACIONAL ETITC.pdf
</t>
  </si>
  <si>
    <r>
      <rPr>
        <b/>
        <sz val="12"/>
        <color rgb="FF000000"/>
        <rFont val="Calibri"/>
        <family val="2"/>
      </rPr>
      <t xml:space="preserve">Primer trimestre: </t>
    </r>
    <r>
      <rPr>
        <sz val="12"/>
        <color rgb="FF000000"/>
        <rFont val="Calibri"/>
        <family val="2"/>
      </rPr>
      <t xml:space="preserve"> Se elaboró plan de trabajo conforme a los resultados del informe de cultura organizacional el cual fue articulado al Plan de Bienestar Laboral e Incentivos para la vigencia 2025. 
     </t>
    </r>
  </si>
  <si>
    <t>Aunque el Plan de Cultura y Bienestar Laboral e Incentivos 2025 contiene algunas actividades derivadas de los resultados de la medición del clima laboral, no se evidencia la atención de aspectos cómo el ambiente físico seguro, la promoción de la constante formación de los servidores para mejorar el desempeño y el aseguramiento de que los espacios cumplen con las especificaciones de seguridad  y salud, elementos priorizados en las recomendaciones del informe de cultura.
Luego de las observaciones no se presentaron documentos modificados</t>
  </si>
  <si>
    <t>Conforme con los observaciones realizadas por el Ministerio, se llevo a cabo la modificación del documento donde se incluyeron otras actividades relacionadas, con ambiente físico seguro y promoción constante de la formación y seguridad y salud en el trabajo.
Evidencia: Fila 7. PLAN DE TRABAJO CULTURA ORGANIZACIONAL Y TALENTO_HUMANO</t>
  </si>
  <si>
    <t>En el marco del Plan de Trabajo de Cultura Organizacional y Talento Humano, se elaboró el informe correspondiente al primer semestre de 2025. En este contexto, la Escuela Tecnológica Instituto Técnico Central – ETITC adelantó la ejecución del Plan en concordancia con los lineamientos establecidos en la Política de Bienestar de la Función Pública, la cual busca fortalecer el talento humano bajo un enfoque de servicio público más humano, inclusivo, innovador y comprometido con el desarrollo institucional. La gestión desarrollada se estructuró en torno a los seis ejes estratégicos definidos por dicha política, logrando avances significativos en términos de cobertura e impacto positivo sobre la calidad de vida laboral de los servidores públicos.
Evidencia: Fila 8. Informe de Gestión I semestre 2025</t>
  </si>
  <si>
    <r>
      <rPr>
        <sz val="14"/>
        <color rgb="FF000000"/>
        <rFont val="Calibri"/>
        <family val="2"/>
      </rPr>
      <t xml:space="preserve">Leido el avance descriptivo y observada la evidencia en el repositorio de teams, se valida el producto de la actividad " Ejecutar el plan de trabajo que permita la implementación del modelo de cultura organizacional de la entidad", </t>
    </r>
    <r>
      <rPr>
        <sz val="14"/>
        <color rgb="FFFF0000"/>
        <rFont val="Calibri"/>
        <family val="2"/>
      </rPr>
      <t>.</t>
    </r>
  </si>
  <si>
    <t>Durante el tercer trimestre de 2025, el área de Talento Humano avanzó en la ejecución del Plan de Bienestar Laboral e Incentivos, fortaleciendo el bienestar, la inclusión y la cultura institucional. Se desarrollaron actividades como el Día de la Familia, Reinducción, Celebración de Amor y Amistad, Caminatas ecológicas, y capacitaciones en Lengua de Señas y Enfoque de Género, con alta participación de funcionarios.
El trimestre alcanzó un cumplimiento del 28,13 %, con un avance acumulado del 84,38 % del plan anual. Los ejes de Salud Mental, Diversidad e Inclusión, e Identidad y Vocación por el Servicio Público lograron cumplimiento total, evidenciando impacto positivo en el clima laboral y el compromiso institucional.</t>
  </si>
  <si>
    <t>Si</t>
  </si>
  <si>
    <t>Leido el avance descriptivo y observada la evidencia en el repositorio de teams, se valida el producto de la actividad " Ejecutar el plan de trabajo que permita la implementación del modelo de cultura organizacional de la entidad", .</t>
  </si>
  <si>
    <r>
      <t>El Do</t>
    </r>
    <r>
      <rPr>
        <u/>
        <sz val="10"/>
        <color rgb="FF000000"/>
        <rFont val="Arial"/>
        <family val="2"/>
      </rPr>
      <t>cumento se encuentra en proceso de construcción, el cual será parte del progra</t>
    </r>
    <r>
      <rPr>
        <sz val="10"/>
        <color rgb="FF000000"/>
        <rFont val="Arial"/>
        <family val="2"/>
      </rPr>
      <t>ma de transparencia y ética pública, será entregada junto con los avances en el segundo trimestre de 2025.</t>
    </r>
  </si>
  <si>
    <t>No se entregó evidencia
Luego de las observaciones no se presentaron documentos modificados</t>
  </si>
  <si>
    <t>La Escuela Tecnológica Instituto Técnico Central (ETITC) formuló una Estrategia de Comunicación Institucional orientada a fortalecer la interacción con sus grupos de valor y mejorar la experiencia de servicio, mediante el uso eficiente, participativo y diferenciado de sus canales de comunicación. La estrategia promueve una comunicación bidireccional, accesible y transparente, alineada con principios de gobierno abierto y centrada en el usuario. Se estructura a partir de la identificación de los principales públicos internos y externos, el uso estratégico de canales propios, prestados, pagados y ganados, y la ejecución de acciones como campañas mensuales, producción de contenidos multiformato y creación de espacios de consulta, con el fin de consolidar una cultura de participación, confianza y mejora continua.
Evidencia: Fila 10. Estrategia de Comunicación Institucional Fortalecimiento 2025</t>
  </si>
  <si>
    <t>Durante el primer semestre de 2025, la Escuela Tecnológica Instituto Técnico Central – ETITC Aunque avanzó en la Estrategia de Comunicación Institucional, orientada a fortalecer la interacción con los grupos de valor y mejorar la experiencia de servicio, la estrategia no fue presentada formalmente en el primer trimestre por lo que en el segundo trimestre se consolidó su diseño de manera participativa. Paralelamente, a lo largo del semestre se implementaron acciones concretas como el lanzamiento de campañas mensuales de comunicación, enfocadas en la difusión de los canales de participación, el fortalecimiento de la cultura institucional y la promoción de los valores ETITC, evidenciando así el compromiso de la Institución con una comunicación efectiva y centrada en la comunidad.
Evidencia: Fila 11. Estrategias implementadas Interacción grupos de valor 2025</t>
  </si>
  <si>
    <t>Leido el avance descriptivo y observada la evidencia en el repositorio de teams, se valida el producto de la actividad " Implementar la estrategia de comunicación que promueva la participación de los grupos de valor para mejorar la experiencia de servicio de la Entidad", por lo anterior sí cumple.</t>
  </si>
  <si>
    <t>Durante el periodo comprendido entre julio y octubre de 2025, la ETITC desarrolló múltiples acciones orientadas a fortalecer la comunicación institucional, la interacción con los grupos de valor y la experiencia de servicio.
1. Campañas permanentes de comunicación
“¡Agéndate con la ETITC!”: difusión mensual del programador institucional a través de correo, pantallas institucionales y carteleras digitales para informar sobre las actividades más relevantes.
Divulgación del calendario académico: publicación constante de información sobre matrículas, inscripción de materias, horarios, reglamento estudiantil, grados, servicios y parciales, resolviendo dudas recurrentes de la comunidad académica.
“Días Ambientales de la ETITC”: sensibilización ambiental mediante piezas gráficas difundidas en redes sociales, pantallas institucionales y correo electrónico.
Canal oficial de WhatsApp ETITC: promoción e inscripción del público interno y externo para recibir información directa y oportuna.
Campaña “Soy ETITC: Filosofía Institucional”: videos, reels y piezas gráficas que fortalecieron la identidad institucional, el sentido de pertenencia y la difusión de la misión y valores.
2. Fortalecimiento de contenidos multiformato
Producción de contenidos accesibles y dinámicos como videos, infografías y clips para orientar procesos institucionales y académicos, empleando lenguaje inclusivo y formatos adaptados a diferentes públicos.
3. Creación de espacios físicos y virtuales de escucha
“Flash Informativo ETITC”: cápsulas audiovisuales quincenales de 2 a 3 minutos con las noticias más relevantes, fortaleciendo la conexión institucional.
Programa “Institución al Día”: emisiones semanales en Facebook Live sobre transformación institucional, canales de atención, oferta educativa, proyectos innovadores, reglamento estudiantil y sostenibilidad.
Podcast “La Torre Escucha”: espacio de diálogo y participación orientado a fortalecer la comunicación bidireccional con la comunidad educativa.
4. Incremento de la participación institucional
Campañas de convocatoria y divulgación para procesos de elección de representantes estudiantiles y docentes, así como para la vinculación de egresados, promoviendo la participación activa y el sentido de pertenencia institucional.</t>
  </si>
  <si>
    <t>Leido el avance descriptivo y observada la evidencia en el repositorio de teams, se valida el producto de la actividad " Implementar la estrategia de comunicación que promueva la participación de los grupos de valor para mejorar la experiencia de servicio de la Entidad".</t>
  </si>
  <si>
    <t>El 17 de junio de 2025 se llevó a cabo el Grupo Focal para tratar  las oportunidades de mejora de la ETITC, en el marco del Sistema Integrado de Aseguramiento de la Calidad (SIACET). La actividad contó con la participación de funcionarios de diferentes áreas, quienes, a través de mesas de trabajo interdisciplinares, analizaron y formularon propuestas para fortalecer aspectos clave como la comunicación institucional, el vínculo con la academia, los talleres y laboratorios, el seguro estudiantil, los planes de mejoramiento, el control de acceso y la gestión del talento humano. La jornada se desarrolló de manera presencial y evidenció un alto compromiso por parte de los asistentes en la construcción de una cultura institucional orientada a la mejora continua.
Fila 12. Grupo Focal</t>
  </si>
  <si>
    <t>Leido el avance descriptivo y observada la evidencia en el repositorio de teams, se valida el producto de la actividad " 
Realizar un grupo focal para identificar oportunidades de mejora a partir de las opiniones de los grupos de valor.", por lo anterior sí cumple.</t>
  </si>
  <si>
    <t xml:space="preserve">Se adelantó el seguimiento técnico a las oportunidades de mejora identificadas en la Jornada de Socialización, con el propósito de fortalecer la cultura institucional de calidad y la articulación entre procesos académicos y administrativos. Se evidenciaron avances significativos en el diseño de estrategias de comunicación interna, la estructuración de mecanismos de participación académica, la optimización de talleres y laboratorios, y la evaluación de un nuevo sistema de control de acceso. Así mismo, se destacó el progreso en la socialización del seguro estudiantil y la gestión de los planes de mejoramiento, promoviendo la documentación de evidencias y la integración con los indicadores institucionales. Estas acciones reflejan el compromiso institucional con la mejora continua y la consolidación de una gestión educativa eficiente y orientada a la excelencia. se anexa informe </t>
  </si>
  <si>
    <t>La entidad describe  y anexa la evidencia de avance de la actividad"Implementar las mejoras derivadas del desarrollo del  grupo focal"</t>
  </si>
  <si>
    <t xml:space="preserve">En el mes de enero del 2025, la Escuela Tecnológica Instituto Técnico Central formuló el Plan de Desarrollo Institucional 2025 -2032, en el documento Marco institucional se desarrolló el Análisis de Contexto Institucional y Externo, en este se identificaron  los factores externos y  la evaluación de capacidades institucionales de la ETITC, con base en lo anterior se formularon los ejes estratégicos, los objetivos de los  ejes estratégicos, las líneas de acción, los objetivos estratégicos y las metas estratégicas, conforme a lo anterior se formularon dos tipologías de planes un Plan Operativo Bienal y el Plan de Acción, estos se encuentran en la carpeta de evidencias como POB y PAA los cuales se levantaron para las cuatro dependencias estratégicas de la Escuela (Rectoría, Vicerrectoría Académica, Vicerrectoría Administrativa y Financiera y Vicerrectoría de Investigación, Extensión y Proyección Social y las áreas que la componen.
En el Marco Conceptual se encuentran los factores internos y externos identificados, en la presentación   POB 2025-2026 y PAA 2026 se identifican los seis ejes estratégicos del Plan de Desarrollo Institucional y como se desplego en la escuela y en los cuatro archivos se encuentran los Planes Operativos Bienales (POB) y los Planes de Acción Anuales (PAA) formulados, en POB esta la alineación con el plan de Desarrollo Institucional.
</t>
  </si>
  <si>
    <t>En el documento de marco institucional plan de desarrollo, se evidencia  el análisis del contexto junto con las demás evidencias cargadas</t>
  </si>
  <si>
    <t>Se toma como plan de trabajo los planes operativos de las diferentes dependencias que contienen todo el despliegue estratégico de la entidad teniendo en cuenta el análisis del contexto</t>
  </si>
  <si>
    <t xml:space="preserve">El contexto interno y externo identificado en el Plan de Desarrollo Institucional 2025–2032 fue el punto de partida para la construcción del Plan Operativo Bienal (POB) y el Plan de Acción Anual (PAA) de la ETITC. Actualmente, la Oficina Asesora de Planeación se encuentra adelantando el proceso de seguimiento a dichos planes, por lo cual los resultados no podrán presentarse en este periodo. Estos estarán disponibles el 30 de julio de 2025, una vez finalizado el análisis correspondiente, es necesario entender que el contexto es parte necesaria para la construcción de los planes de la entidad.
Evidencia: Fila 16. Evidencias de la Construcción e implementación de los POB y PAA </t>
  </si>
  <si>
    <t>Leido el avance descriptivo y observada la evidencia en el repositorio de teams, no se valida el producto de la actividad " Implementar un plan de trabajo de acuerdo a la priorización de las actividades identificadas en el contexto institucional".</t>
  </si>
  <si>
    <t>Se actualizó el autodiagnóstico de Gestión del conocimiento y la innovación, con el propósito de identificar las brechas actuales de la Escuela frente a los criterios establecidos en la Política de gestión del conocimiento.</t>
  </si>
  <si>
    <t>En el documento aportado se identifican las brechas en cuanto a gestión de conocimiento.</t>
  </si>
  <si>
    <t>Se elaboró un plan de trabajo de gestión del Conocimiento y la Innovación, el cual tiene como objeto adelantar algunas actividades que completen las brechas actuales frente a las directrices y lineamientos de gestión del Conocimiento.</t>
  </si>
  <si>
    <t>El plan de trabajo tienen en cuenta las brechas que se identificaron en el diagnóstico para esta vigencia</t>
  </si>
  <si>
    <t xml:space="preserve">Se anexa el Plan de Acción de Gestión del Conocimiento y la Innovación con los avances alcanzados al segundo trimestre de 2025. En particular, se destacan las acciones desarrolladas por la Vicerrectoría de Investigación, Extensión y Transferencia, la Oficina de Relaciones Interinstitucionales e Internacionales (ORII) y la Coordinación de Talento Humano de la ETITC. Así mismo, se incluyen las evidencias e informes que respaldan los avances reportados y que se encuentran referenciados en el documento.
Evidencia: Fila 19. Evidencias avances Plan de Gestión del Conocimiento </t>
  </si>
  <si>
    <r>
      <t xml:space="preserve">Leido el avance descriptivo y observada la evidencia en el repositorio de teams,no  se valida el producto de la actividad " Implementar un plan de trabajo derivado del diagnóstico de las necesidades de la política de gestión del conocimiento de la entidad", </t>
    </r>
    <r>
      <rPr>
        <sz val="14"/>
        <color rgb="FFFF0000"/>
        <rFont val="Calibri"/>
        <family val="2"/>
      </rPr>
      <t>No adjunta Repositorio Inducción puesto de trabajo</t>
    </r>
  </si>
  <si>
    <t>Durante el tercer trimestre de 2025, la Escuela Tecnológica Instituto Técnico Central continuó la implementación del Plan de Gestión del Conocimiento, orientado al fortalecimiento institucional mediante la identificación, preservación y aprovechamiento del conocimiento organizacional.
A corte del 30 de septiembre, se evidencian los siguientes avances:
Gestión Documental: Se desarrollaron jornadas de capacitación y socialización sobre la organización y clasificación del conocimiento, fortaleciendo la cultura documental institucional.
Inventario del Conocimiento: Se avanzó en la definición de la metodología y en la construcción de instrumentos para la identificación del conocimiento explícito e implícito.
Gestión del Talento Humano: Se consolidaron los borradores de la Guía de Ingreso y Retiro, así como los insumos para los procesos de inducción y reinducción, en articulación con el proceso de Adquisiciones.
Gestión del Riesgo del Conocimiento: Se identificaron riesgos asociados a la pérdida o desactualización del conocimiento institucional, estableciendo estrategias de mitigación desde la Oficina Asesora de Planeación.
En conjunto, el plan presenta un avance estimado del 60 % a cierre del tercer trimestre, destacándose el progreso en los componentes de fortalecimiento documental y gestión del talento, y quedando pendiente la validación final de productos y metodologías en el cuarto trimestre.</t>
  </si>
  <si>
    <t>La entidad muestra avances de las actividades que según su plan estan para finalizar en 30/11/2025</t>
  </si>
  <si>
    <t>SE ANEXA LA CARACTERIZACIÓN CON EL NOMBRE "O1.F6. CARACTERIZACIÓN CULTURA LABORAL" CON BASE EN LA CULTURA ORGANIZACIONAL</t>
  </si>
  <si>
    <t>Se adjunta como evidencia la Encuesta Clima, Cultura y Satisfacción Laboral FODESEP que se realizó en abril de 2024, por lo tanto, luego de casi un año, estos datos pueden encontrarse desactualizados, adicionalmente en el documento no se muestra el contexto de la entidad, no se realiza la caracterización sociodemográfica y no se define la cultura teniendo en cuenta los resultados, esto de acuerdo a los lineamientos dados en la mesa técnica que adelantó la Subdirección de Desarrollo Organizacional respecto a este tema de febrero de 2025
Luego de las observaciones no se presentaron documentos modificados</t>
  </si>
  <si>
    <t>SE ANEXA LA CARACTERIZACIÓN CORREGIDA CON BASE EN LAS DOS ASISTENCIAS TECNICAS Y LA MESA CONJUNTA CON EL MEN PARA DAR TRATAMIENTO A ESTE ITEM APLICANDO UNA NUEVA ENCUESTA Y COMPARANDOLA CON LA VIGENCIA ANTERIOR CON EL NOMBRE AGREGANDO LOS ITEMS PRESENTADOS EN LA REUNIÓN CON EL NOMBRE "O1.F6. CARACTERIZACIÓN CULTURA LABORAL".</t>
  </si>
  <si>
    <t>SE ANEXA EL PLAN DE TRABAJO CON EL NOMBRE "O1.F7 PLAN DE TRABAJO CULTURA ORG" CON BASE EN LA CARACTERIZACIÓN CULTURA ORGANIZACIONAL</t>
  </si>
  <si>
    <t>El plan de trabajo no evidencia que se tomen la totalidad de los resultados derivados la encuesta, ya que se colocan actividades generales que no muestran orientación a las conclusiones del informe.
Luego de las observaciones no se presentaron documentos modificados</t>
  </si>
  <si>
    <t xml:space="preserve">SE ANEXA EL PLAN DE TRABAJO CON BASE EN LA MODIFICACIÓN DE LA CARACTERIZACIÓN CON EL NOMBRE "O1.F7 PLAN DE TRABAJO CULTURA ORG" </t>
  </si>
  <si>
    <t xml:space="preserve">  </t>
  </si>
  <si>
    <t>SE ANEXA EL INFORME DEL PLAN DE TRABAJO DE LA CULTURA ORGANIZACIONAL CON EL NOMBRE "O1.F8 AVANCES PLAN DE TRABAJO CULTURA ORGANIZACIONAL", JUNTO CON SUS RESPECTIVAS EVIDENCIAS, ALGUNAS DE ELLAS ESTAN INMERSAS EN EL INFORME COMO LOS INDICADORES Y SU MEDICIÓN.</t>
  </si>
  <si>
    <t>Leido el avance descriptivo y observada la evidencia en el repositorio de teams, se valida el producto de la actividad " Ejecutar el plan de trabajo que permita la implementación del modelo de cultura organizacional de la entidad", por lo anterior sí cumple.</t>
  </si>
  <si>
    <t>SE ANEXA EL INFORME DEL PLAN DE TRABAJO DE LA CULTURA ORGANIZACIONAL CON EL NOMBRE "O1.F8 AVANCES PLAN DE TRABAJO CULTURA ORGANIZACIONAL CON EVIDENCIAS", EN EL CUAL SE ENCUENTRAN DENTRO DEL DESARROLLO DEL DOCUMENTO LAS RESPECTIVAS EVIDENCIAS.</t>
  </si>
  <si>
    <t>Leido el avance descriptivo y observada la evidencia en el repositorio de teams, se valida el 67%  pues de 6 compromisos la entidad cumplio 4 de la actividad " Ejecutar el plan de trabajo que permita la implementación del modelo de cultura organizacional de la entidad".</t>
  </si>
  <si>
    <t xml:space="preserve">SE ANEXA EL INFORME DEL PLAN DE TRABAJO DE LA CULTURA ORGANIZACIONAL CON EL NOMBRE "Informe cultura organizacional 4 Trimestre 2025", EN EL CUAL SE ENCUENTRA LA DESCRIPCIÓN DE ACTIVIDADES REALIZADAS EN EL PERIODO. </t>
  </si>
  <si>
    <t> </t>
  </si>
  <si>
    <t xml:space="preserve">SE ANEXA LA ESTRATEGIA DE COMUNICACIÓN CON EL NOMBRE "O2.F10. ESTRATEGIA DE COMUNICACIONES 2025" QUE FACILITEN LA INTERACCIÓN CON LOS GRUPOS DE VALOR Y LA MEJORA DE LA EXPERIENCIA </t>
  </si>
  <si>
    <t>El documento adjunto evidencia la estrategia de comunicación</t>
  </si>
  <si>
    <t xml:space="preserve">SE ANEXA EL INFORME DE LA ESTRATEGIA DE COMUNICACIÓN CON EL NOMBRE "O2.F11. AVANCES ESTRATEGIA DE COMUNICACIÓN", JUNTO CON SUS RESPECTIVAS EVIDENCIAS </t>
  </si>
  <si>
    <t>SE ANEXA EL INFORME DE LA ESTRATEGIA DE COMUNICACIÓN CON EL NOMBRE "O2.F11. AVANCES ESTRATEGIA DE COMUNICACIÓN", JUNTO CON SUS RESPECTIVAS EVIDENCIAS. SE REALIZA LA ADECUACIÓN DE LOS NOMBRES DE LOS PUNTOS TAL CUAL EL CRONOGRAMA INICIAL Y CON SUS RESPECTIVAS EVIDENCIAS</t>
  </si>
  <si>
    <t>Leido el avance descriptivo y observada la evidencia en el repositorio de teams, se evidencia que las 3 actividades contempladas, se cumplieron, por lo anterior  se valida el producto de la actividad " Implementar la estrategia de comunicación que promueva la participación de los grupos de valor para mejorar la experiencia de servicio de la Entidad" .</t>
  </si>
  <si>
    <t>SE ANEXA EL INFORME DEL PLAN DE TRABAJO DEL CONTEXTO INSTITUCIONAL CON EL NOMBRE "Informe Modelo de voz de la ciudadanía dic 2025", donde se describen las actividades realizadas y se anexan algunas capturas de pantalla como evidencia.</t>
  </si>
  <si>
    <t xml:space="preserve">SE ANEXA EL INFORME DE AVANCE DEL GRUPO FOCAL CON EL NOMBRE "O2.F12 FOCUS GROUP FODESEP 2025", JUNTO CON SUS RESPECTIVAS EVIDENCIAS </t>
  </si>
  <si>
    <t>SE ANEXA EL INFORME DE LAS MEJORAS REALIZADAS CON EL NOMBRE "O2.F13 Seguimiento a las acciones de mejora derivadas del proceso de escucha activa", JUNTO CON SUS RESPECTIVAS EVIDENCIAS, ALGUNAS DE ELLAS ESTAN INMERSAS EN EL INFORME.</t>
  </si>
  <si>
    <t>Leido el avance descriptivo y observada la evidencia en el repositorio de teams,  se valida el producto de la actividad "Implementar las mejoras derivadas del desarrollo del  grupo focal".</t>
  </si>
  <si>
    <t>SE ANEXA EL DIAGNOSTICO DEL CONTEXTO INSTITUCIONAL  CON EL NOMBRE "O3.F14-15 DIAGNOSTICO DE CONTEXTO INSTITUCIONAL" EN PRO DE DEFINIR LAS LINEAS DE ACCIÓN DEL FODESEP</t>
  </si>
  <si>
    <t>Teniendo en cuenta que el análisis del contexto institucional es una descripción detallada del entorno interno y externo en el que se encuentra la Entidad como insumo de la planeación estratégica de la misma, el documento entregado solo muestra algunos aspectos que pueden afectar a la Entidad, pero no hace un análisis completo del contexto por lo que se solita incluir todos los aspectos internos y externos que pueden afectar al FODESEP
Luego de las observaciones no se presentaron documentos modificados</t>
  </si>
  <si>
    <t>SE ANEXA EL CRONOGRAMA DE TRABAJO DENTRO DEL DOCUMENTO DIAGNOSTICO DEL CONTEXTO INSTITUCIONAL  CON EL NOMBRE "O3.F14-15 DIAGNOSTICO DE CONTEXTO INSTITUCIONAL" EN PRO DE DEFINIR LAS LINEAS DE ACCIÓN DEL FODESEP</t>
  </si>
  <si>
    <t>Teniendo en cuenta lo anterior, aunque el plan de trabajo incluido responde a algunas actividades identificadas como necesarias, no incluye el contexto completo
Luego de las observaciones no se presentaron documentos modificados</t>
  </si>
  <si>
    <t xml:space="preserve">SE ANEXA EL INFORME DEL PLAN DE TRABAJO DEL CONTEXTO INSTITUCIONAL CON EL NOMBRE "O3.F16 Avances plan de trabajo contexto institucional", JUNTO CON SUS RESPECTIVAS EVIDENCIAS </t>
  </si>
  <si>
    <t>Leido el avance descriptivo y observada la evidencia en el repositorio de teams, se valida el producto de la actividad " Implementar un plan de trabajo de acuerdo a la priorización de las actividades identificadas en el contexto institucional", por lo anterior sí cumple.</t>
  </si>
  <si>
    <t xml:space="preserve">SE ANEXA EL INFORME DEL PLAN DE TRABAJO DEL CONTEXTO INSTITUCIONAL CON EL NOMBRE "Informe modelos operativos flexibles dic 2025", JUNTO CON SUS RESPECTIVAS EVIDENCIAS </t>
  </si>
  <si>
    <t>SE ANEXA EL DIAGNOSTICO DEL CONTEXTO INSTITUCIONAL  REFERENTE A LA GESTIÓN DEL CONOCIMIENTO CON EL NOMBRE "O4.F17-18 DIAGNOSTICO GESTIÓN DEL CONOCIMIENTO"</t>
  </si>
  <si>
    <t>El documento anexo incluye el  diagnostico de gestión del conocimiento solicitado</t>
  </si>
  <si>
    <t>SE ANEXA EL CRONOGRAMA DE TRABAJO DENTRO DEL DOCUMENTO DIAGNOSTICO DEL CONTEXTO INSTITUCIONAL  REFERENTE A LA GESTIÓN DEL CONOCIMIENTO CON EL NOMBRE "O4.F17-18 DIAGNOSTICO GESTIÓN DEL CONOCIMIENTO"</t>
  </si>
  <si>
    <t>El documento evidencia el plan de trabajo derivado del  diagnóstico, sin embargo, se recomienda colocar responsables de las actividades para que se asegure la realización de las mismas</t>
  </si>
  <si>
    <t xml:space="preserve">SE ANEXA EL INFORME DEL PLAN DE TRABAJO DE GESTIÓN DEL CONOCIMIENTO CON EL NOMBRE "O4.F19 Avance plan de trabajo Gestión del Conocimiento", JUNTO CON SUS RESPECTIVAS EVIDENCIAS </t>
  </si>
  <si>
    <t>Leido el avance descriptivo y observada la evidencia en el repositorio de teams, se valida el producto de la actividad " Implementar un plan de trabajo derivado del diagnóstico de las necesidades de la política de gestión del conocimiento de la entidad".</t>
  </si>
  <si>
    <t xml:space="preserve">SE ANEXA EL INFORME DEL PLAN DE TRABAJO DE GESTIÓN DEL CONOCIMIENTO CON EL NOMBRE "O4.F19 Informe Tercer Trimestre Gestión del Conocimiento", JUNTO CON SUS RESPECTIVAS EVIDENCIAS </t>
  </si>
  <si>
    <t>Leido el avance descriptivo y observada la evidencia en el repositorio de teams, no se valida el producto de la actividad " Implementar un plan de trabajo derivado del diagnóstico de las necesidades de la política de gestión del conocimiento de la entidad"</t>
  </si>
  <si>
    <t xml:space="preserve">SE ANEXA EL INFORME DEL PLAN DE TRABAJO DE GESTIÓN DEL CONOCIMIENTO CON EL NOMBRE "Informe final Gestión del Conocimiento", JUNTO CON SUS RESPECTIVAS EVIDENCIAS </t>
  </si>
  <si>
    <t xml:space="preserve">SE ANEXA EL INFORME DE EVALUACIÓN DEL PLAN DE TRABAJO DE GESTIÓN DEL CONOCIMIENTO CON EL NOMBRE "Informe final Gestión del Conocimiento", JUNTO CON SUS RESPECTIVAS EVIDENCIAS </t>
  </si>
  <si>
    <t>La caracterización de la cultura organizacional de la entidad, alineada con los valores y objetivos estratégicos de la entidad, se realizó según lo dispuesto en el Decreto-Ley 1567 de 1998 y el Decreto 1083 de 2015, en el cual las entidades deben efectuar medición de clima y cultura organizacional cada dos (2) años. Así las cosas, el Icfes realizó dicha actividad en diciembre de 2023 y los resultados se adjuntan como evidencia. Para la presente  se tiene previsto realizar dicha actividad de acuerdo con el cronograma.
Sin embargo, el instituto se encuentra actualmente finalizando la aplicación del instrumento de medición del clima laboral para realizar la planeación de las actividades producto de los resultados</t>
  </si>
  <si>
    <t>En relación con la caracterización de la cultura organizacional alineada con los valores y objetivos estratégicos, la entidad adjunta como evidencia el Informe Gerencial de Medición de Clima y Diagnóstico de Cultura Organizacional 2023, sin embargo, con estos resultados no se puede diseñar la caracterización de la cultura debido a que no van a responder a la realidad actual de la Entidad, por lo tanto, se requiere realizar la encuesta de cultura acorde a los lineamientos entregados en la mesa técnica realizada por el Ministerio de Educación Nacional en febrero 2 de 2025 para así tener una base actualizada para diseñar la caracterización y el plan de trabajo respectivo.
Luego de las observaciones no se presentaron documentos modificados</t>
  </si>
  <si>
    <t>De acuerdo a los compromisos adquiridos a través de un tercero se realizó la caracterización de la cultura organizacional del Icfes durante  el mes de  Junio, tal y como se adjunta el informe con los resultados obtenidos, así como las recomendaciones frente a los mismos.</t>
  </si>
  <si>
    <t>Actividad Cumplida</t>
  </si>
  <si>
    <t>Actividad cumplida</t>
  </si>
  <si>
    <t>Se elabora el plan de trabajo del modelo de cultura organizacional, que como se menciona en la actividad anterior incluye la medición de clima y cultura organizacional. Se adjunta cronograma como evidencia.</t>
  </si>
  <si>
    <t>Con relación a la actividad de elaborar el plan de trabajo del modelo de cultura organizacional de acuerdo con los resultados del diagnóstico, el documento adjunto relaciona las actividades necesarias para adelantar la encuesta de cultura organizacional hasta el mes de junio de 2025 y luego desde el mes de agosto se desarrollaría la implementación, sin embargo, esta evidencia no cumple debido a que el plan de trabajo solicitado tiene que ser respecto a los resultados del diagnóstico de cultura.
Luego de las observaciones no se presentaron documentos modificados</t>
  </si>
  <si>
    <t>Se elaboró  el plan de trabajo del modelo de cultura organizacional de acuerdo con los resultados del diagnóstico. Como evidencia se adjunta el cronograma de actividades</t>
  </si>
  <si>
    <t>Estas actividades se reportaran en los próximos monitoreos</t>
  </si>
  <si>
    <t>Se llevo a cabo la actividad Colombia Íntegra fiesta, cultura y valores en el Icfes: Mes del Respeto - Carnaval de Barranquilla, donde se buscaba que los servidores apropiaran el valor de la honestidad a través de una actividad lúdica con elementos culturales significativos del país, facilitando su comprensión y conexión emocional. Se adjunta como evidencia el informe trimestral del plan de trabajo ejecutado.</t>
  </si>
  <si>
    <t>Se llevo a cabo la actividad Colombia Íntegra fiesta, cultura y valores en el Icfes:
- Mes de la Justicia - Día de la Independencia
- Mes de la Transparencia - Festival Nacional de Música Colombiana
- Mes del Compromiso - Día del Amor y la Amistad
Donde se buscaba que los servidores apropiaran los valores a través de una actividad lúdica con elementos culturales significativos del país, facilitando su comprensión y conexión emocional. Se adjunta como evidencia el informe trimestral del plan de trabajo ejecutado.</t>
  </si>
  <si>
    <t>si</t>
  </si>
  <si>
    <t>Se llevo a cabo la actividad Colombia Íntegra fiesta, cultura y valores en el Icfes: Mes de la Diligencia – Halloween / Feria de las flores, donde se buscaba que los servidores apropiaran el valor de la diligencia a través de una actividad lúdica con elementos culturales significativos del país, facilitando su comprensión y conexión emocional. Se adjunta como evidencia el informe trimestral del plan de trabajo ejecutado.</t>
  </si>
  <si>
    <t>-</t>
  </si>
  <si>
    <t>Informe IV Trimestre 2025 plan de trabajo del modelo de cultura organizacional Icfes</t>
  </si>
  <si>
    <t>Se diseña la estrategia de comunicaciones de acuerdo con los canales de participación de la entidad para facilitar la interacción con los grupos de interés a nivel externo e interno. 
Es pertinente señalar que la estrategia incluye tres (3) acciones que van dirigidas por los canales de comunicación institucionales, en comunicación externa redes sociales #somosservicio y en comunicación interna correo electrónico.</t>
  </si>
  <si>
    <t>En relación con el archivo adjunto "Estrategia de comunicación de canales de participación dirigidos a grupos de valor", se tienen las actividades a desarrollar, sin embargo, se requiere documentar en cada canal de comunicación el alcance, el público objetivo, los responsables, el cronograma y los recursos necesarios para el desarrollo de las actividades descritas en el documento.
Luego de las observaciones se presenta el documento modificado</t>
  </si>
  <si>
    <t>n/a</t>
  </si>
  <si>
    <t>Actividad  cumplida en primer trimestre</t>
  </si>
  <si>
    <t>Durante el trimestre se ejecutaron las acciones previstas en la estrategia de comunicación, utilizando los canales institucionales establecidos y dirigidas al público objetivo.</t>
  </si>
  <si>
    <t>Durante el tercer periodo se ejecutaron las actividades previstas en la estrategia de comunicación, utilizando los canales institucionales y orientándolas a los públicos objetivos definidos</t>
  </si>
  <si>
    <t xml:space="preserve">
Durante el último trimestre del año se fortalecieron las acciones previstas en la Estrategia de Comunicaciones institucional. Estas acciones incluyeron la difusión del cronograma de las pruebas Saber 11, PreSaber y Validación,
correspondientes al calendario B del año 2026. Así mismo, se reforzó la implementación de la estrategia #AgilIcfes,
mediante una mayor presencia y articulación de mensajes a través de los canales institucionales oficiales.</t>
  </si>
  <si>
    <t xml:space="preserve">Dentro de las varias mesas de trabajo desarrolladas con las áreas del Instituto encabezadas por el Secretario General se lograron identificar varios espacios donde el Icfes tendrá participación y cercanía con sus grupos de interés.  
Uno de estos espacios es la Estrategia Icfes con las Regiones, este será nuestro punto de partida para aplicar el instrumento, en busca de lograr obtener información de interés y relevante para identificar brechas, estrategias para atender con un enfoque diferencial, identificar oportunidades de mejora del Instituto en cuanto sus trámites y servicios. 
Lo anterior, con el fin de cumplir el objetivo de 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 
Para este punto se comparte evidencia del informe semestral en la ruta </t>
  </si>
  <si>
    <t xml:space="preserve">Leido el avance descriptivo y observada la evidencia en el repositorio de teams, se valida el producto de la actividad " Realizar un grupo focal para identificar oportunidades de mejora a partir de las opiniones de los grupos de valor."; </t>
  </si>
  <si>
    <t>Se adjunta una primera versión de las recomendaciones a tener en cuenta a partir de la información recopilada en el grupo focal realizado el trimestre pasado, así como una versión actualizada del informe de grupos focales para complementar las oportunidades de mejora a realizar en el último trimestre del año.</t>
  </si>
  <si>
    <t>Leido el avance descriptivo y observada la evidencia en el repositorio de teams, se valida el producto de la actividad "Implementar las mejoras derivadas del desarrollo del grupo focal".</t>
  </si>
  <si>
    <t>Durante el segundo semestre de la vigencia 2025 la Unidad de Atención al Ciudadano continúo en el mejoramiento de los canales de atención virtual, de acuerdo con las recomendaciones derivadas de la aplicación del grupo focal del primes semestre por parte de la Oficina Asesora de Planeación.
En este periodo, se continuó con los esfuerzos por fortalecer la capacidad institucional en la atención y mejora de respuesta a la ciudadanía, a través de las siguientes acciones concretas:
1. Se mejoró la accesibilidad de la página web, asegurando que los contenidos publicados cuenten con los criterios de accesibilidad según la tipología documental.
2. En un trabajo colaborativo con la Oficina Asesora de Comunicaciones y la Dirección de Tecnología, se implementó dentro de la página web el menú de accesibilidad, el cual, le permite al usuario cambiar el contraste, resaltar enlaces, cambiar el tamaño del texto, detener animaciones, ocultar imágenes, cambiar el espaciado, mejorar el texto para problemas de dislexia, entre otros.
3. Se elaboró el informe denominado "II informe semestral grupos focales", mediante el cual, se relacionó de manera clara y concisa a la ciudadanía las observaciones del grupo focal, el resumen y las conclusiones. Con el propósito de informar sobre las acciones tendientes de mejora por parte de la Unidad de Atención al Ciudadano.
4. Se creó una matriz de trabajo en línea y conjunta entre dependiencias, como la Subdirección de Análisis y Divulgación, la Dirección de Tecnología, la Oficina Asesora de Comunicaciones y la Unidad de Atención al ciudadano, con el propósito de plasmas las acciones de mejora identificadas en la vigencia 2025. en aras de gestionar un trabajo contínuo y conjunto que permita fortalecer la relación Estado-Ciudadano durante la vigencia 2026.</t>
  </si>
  <si>
    <t>En el marco de la Planeación Institucional,  desde el Objetivos Estratégico OBJ7 "Mejorar la eficiencia operativa  y la calidad en la gestión interna" el cual incluía el  diseño e implementación del Modelo de Sostenibilidad bajo cuatro elementos: Social, Económico, Ambiental y  de Gobierno, se realizó un análisis del contexto nuevamente desde esta nueva perspectiva, el cual fue aprobado por el Comité Institucional de Gestión y Desempeño en 16/12/2024 ( Acta N° 6 ) en dicho contexto se identificaron  de aspectos internos y externos relevantes que impactan al instituto. De acuerdo a lo anterior y dado este ejercicio reciente se presenta el resultado del Contexto Institucional.</t>
  </si>
  <si>
    <t>Aunque la metodología a utilizar de la Matriz DOFA es sólida, se recomienda revisar los factores que se tomaron para cada ítem, ya que algunas oportunidades nombradas son fortalezas y algunas debilidades de acuerdo a la redacción se asemejan más a amenazas, adicionalmente es importante que las estrategias definidas en el documento tengan en cuenta las debilidades, oportunidades, fortalezas y amenazas con mayor calificación, ya que se evidencia que muchas estrategias no responden a estos criterios.
Luego de las observaciones se modificó el documento respecto a las debilidades, fortalezas, oportunidades y amenazas, se recomienda ajustar tambien las estrategias</t>
  </si>
  <si>
    <t>A partir del diagnóstico del contexto institucional, se formulan  las actividades que se trabajarán en el año para implementar las mejores correspondientes en el relacionamiento del Instituto a nivel interno y externo</t>
  </si>
  <si>
    <t>Teniendo en cuenta que la base del plan de trabajo son los resultados de la matriz DOFA y con ello las estrategias definidas en el diagnóstico, es importante que cada estrategia se convierta en objetivos más pequeños, específicos y medibles y por cada objetivo definir actividades claras, responsables, tiempos, recursos, de esta manera se asegura que efectivamente el análisis de contexto institucional le sirve a la entidad para tomar decisiones informadas.
Luego de las observaciones se presenta el documento modificado</t>
  </si>
  <si>
    <t>Se realiza el monitoreo a las actividades 1.1; 2.1; 4.1; 4.2; 5.1;6.1 del plan de trabajo las cuales tienen fecha prevista al corte del 30 de Junio,  para la atención al contexto institucional, cuyas evidencias reposan en las carpetas subidas al repositorio. Cabe resaltar que las estrategias se aprobaron en el marco del Comité Institucional de Gestión y Desempeño del 29 de Junio de 2025.</t>
  </si>
  <si>
    <t>Se realiza el monitoreo a las actividades 1.2; 2.2; 2.3; 3.1; 4.1; 4.2; 5.1; 5.2; 6.2 del plan de trabajocon corte del 30 de septiembre,  para la atención al contexto institucional, cuyas evidencias reposan en las carpetas subidas al repositorio.</t>
  </si>
  <si>
    <t>93</t>
  </si>
  <si>
    <r>
      <t xml:space="preserve">Para lograr con este propósito, al inicio del año 2025, se realizó un autodiagnóstico a partir de la última medición del FURAG 2024. Además, se genera una matriz DOFA (Debilidad, Oportunidad, Fortalezas y Amenazas). Lo cual, </t>
    </r>
    <r>
      <rPr>
        <sz val="10"/>
        <color rgb="FFFF0000"/>
        <rFont val="Calibri"/>
        <family val="2"/>
        <scheme val="minor"/>
      </rPr>
      <t>no</t>
    </r>
    <r>
      <rPr>
        <sz val="10"/>
        <rFont val="Calibri"/>
        <family val="2"/>
        <scheme val="minor"/>
      </rPr>
      <t xml:space="preserve"> permitió fortalecer el diagnóstico interno y externo del Icfes.</t>
    </r>
  </si>
  <si>
    <t>Aunque se realizó el autodiagnóstico de la Política y se tuvo en cuenta la matriz DOFA,  se recomienda también para el análisis revisar las actividades que quedaron pendientes del plan de trabajo de la vigencia anterior. 
Luego de las observaciones se presenta el documento modificado</t>
  </si>
  <si>
    <t>Durante el segundo trimestre se realizaron las acciones preparatorias para dar inicio a la fase de implementación del Plan de Trabajo de Gestión del Conocimiento. Aunque en el primer trimestre no se reportaron avances en este eje, en este periodo se ha avanzado en la preparación institucional necesaria para su ejecución.
En seguimiento a las recomendaciones del primer trimestre, se realizaron ajustes a la matriz de autodiagnóstico, incorporando elementos provenientes de las actividades pendientes del plan de trabajo de la vigencia anterior. Como parte del proceso de apropiación y articulación institucional, se llevaron a cabo sesiones de socialización con las áreas directamente involucradas en la implementación del plan, entre ellas: el Grupo de Talento Humano (Gestión de Personal y Capacitación), la Dirección de Tecnologías de la Información (TI), la Subdirección de Abastecimiento (Gestión Documental), y la Oficina de Gestión de Proyectos de Investigación.
Estos espacios permitieron presentar los avances del diagnóstico, explicar el contenido del plan aprobado por el Ministerio de Educación Nacional, y concertar compromisos operativos y tiempos estimados para el inicio de actividades. Como resultado, las áreas ya se encuentran notificadas y en disposición de iniciar la ejecución de las actividades asignadas.</t>
  </si>
  <si>
    <t>A partir del diagnóstico de la política de gestión del conocimiento y la innovación en el Instituto, se formuló el plan de trabajo con fechas de materialización de las actividades</t>
  </si>
  <si>
    <t>Se recomienda dejar los objetivos en la primera columna, ya que de ellos se deprenden las actividades
Luego de las observaciones se presenta el documento modificado</t>
  </si>
  <si>
    <t xml:space="preserve">Durante el segundo trimestre se avanzó en el proceso de socialización, ajuste y concertación del Plan de Trabajo de Gestión del Conocimiento con las áreas involucradas, a fin de asegurar su viabilidad y alineación con las dinámicas operativas de la entidad. Este ejercicio se llevó a cabo en reuniones técnicas con las siguientes dependencias: la Oficina de Gestión de Proyectos de Investigación, la Subdirección de Abastecimiento (Gestión Documental), la Dirección de Tecnologías de la Información, y el Grupo de Talento Humano (Gestión de Personal y Capacitación).
</t>
  </si>
  <si>
    <t>Durante el segundo trimestre de 2025 se dio continuidad a la implementación del Plan de Trabajo de Gestión del Conocimiento, a partir de las actividades priorizadas en el diagnóstico institucional. Las distintas dependencias responsables han reportado avances significativos en la ejecución de los productos asignados, conforme a sus funciones misionales:
Oficina de Gestión de Proyectos de Investigación: Esta dependencia completó en el primer trimestre los productos correspondientes al diagnóstico de necesidades y al diseño del plan de trabajo derivado, los cuales sirvieron de base para el despliegue de las acciones institucionales en esta materia.
Subdirección de Abastecimiento (Gestión Documental): Se reporta el desarrollo del Plan de Capacitaciones en Gestión Documental, el cual está alineado con el PINAR y articulado con el Plan Institucional de Capacitación (PIC). De manera conjunta con la Subdirección de Talento Humano, se avanza en la transferencia de conocimiento como eje para las jornadas de formación en esta área.
Dirección de Tecnologías de la Información (TI):
1. Se renovó el licenciamiento del software de respaldo y replicación de datos, con el fin de garantizar la continuidad y seguridad de la información institucional, en el marco de la implementación del plan de copias de seguridad.
2. Se definió un plan de mejoramiento de seguridad de la información liderado por el Oficial de Seguridad de la Información, como medida para fortalecer la protección del conocimiento institucional.
3. En reunión técnica del 16 de junio de 2025, se presentó un diagnóstico sobre la gestión del conocimiento que permitió identificar debilidades como la fuga de información y la falta de rutas claras de acceso. A partir de esto, se propusieron acciones como la creación de un repositorio digital central y el fortalecimiento de los procedimientos internos. También se planteó la coordinación con el equipo de Abastecimiento para incluir cláusulas contractuales que aseguren la trazabilidad de la información.
Subdirección de Talento Humano (Gestión de Personal y Capacitación):
1. Se incluyó en el Plan Institucional de Capacitación 2025 la actividad “Gestión del conocimiento en el sector público”, programada para su ejecución en próximos trimestres.
2. En los procesos de inducción de personal de planta se ha incorporado contenido sobre gestión del conocimiento, mediante herramientas como Microsoft Stream y el documento “ABC del Icfes”, el cual contiene información clave sobre estructura organizacional, gestor documental y procedimientos internos.
3. Se está desarrollando el procedimiento de retiro de personal, que incluye el diligenciamiento de un acta de entrega con los asuntos a cargo, estado actual y ubicación de la información. Asimismo, se contempla una entrevista de retiro como mecanismo para captar y transferir conocimiento tácito.
4. Finalmente, se adelanta la articulación con la Oficina Asesora de Planeación para recopilar las lecciones aprendidas y buenas prácticas reportadas por las dependencias. Esta información servirá de base para organizar espacios de socialización institucional liderados por Talento Humano.
Estos avances reflejan un esfuerzo interdependencia y articulado por parte del ICFES para operacionalizar la política de gestión del conocimiento, asegurando su incorporación progresiva en los procesos estratégicos, tecnológicos, administrativos y de talento humano de la entidad.</t>
  </si>
  <si>
    <t xml:space="preserve">Leido el avance descriptivo y observada la evidencia en el repositorio de teams, no se valida el producto de la actividad " Implementar un plan de trabajo derivado del diagnóstico de las necesidades de la política de gestión del conocimiento de la entidad", No se observan los productos que menciona el plan de Gestión del conocimiento que anexaron en el primer trimestre. </t>
  </si>
  <si>
    <t>Desde la Oficina de Gestión de Proyectos de Investigación y la Oficina Asesora de Planeación, durante el tercer trimestre del seguimiento al Plan de Acción Sectorial, en el componente relacionado con la Gestión de la Innovación y del Conocimiento, enfocado principalmente en la prevención de la fuga de conocimiento, se ha adelantado un proceso de articulación, gestión y dinamización con diferentes dependencias institucionales.
En particular, se ha trabajado conjuntamente con la Oficina de Tecnologías de la Información, la Oficina de Talento Humano y la Oficina de Abastecimiento, con el propósito de continuar garantizando el cumplimiento de las actividades previstas, así como la compilación de las evidencias que sustentan la gestión realizada.
Estas acciones permitirán consolidar el tercer reporte trimestral y recibir oportunamente los comentarios y aportes de las distintas áreas y entidades involucradas.</t>
  </si>
  <si>
    <t xml:space="preserve">Leido el avance descriptivo y observada la evidencia en el repositorio de teams, se valida el producto de la actividad " Implementar un plan de trabajo derivado del diagnóstico de las necesidades de la política de gestión del conocimiento de la entidad", </t>
  </si>
  <si>
    <t>Abastecimiento: 
**Inventario del 100%  de los archivos físicos de 5 dependencias que cumplieron Transferencia Documental Primarias de conformidad con la TRD v1 de 2019, información que fue incorportada al inventario del archivo central.
Talento Humano:
**Como se indicó en el reporte del trimestre anterior no se evidencio la necesidad de actualizar los contenidos de la inducción o del ABC.No obtante,  se informa que en el cuarto trimestre ingresaron 31 servidores a la Entidad, a quienes se les compartieron oportunamente los documentos mencionados. Se adjuntan los correos de bienvenida como evidencia.
**Durante el cuarto trimestre, un total de 14 servidores culminaron su vinculación con la Entidad, a quienes se les aplicó la entrevista de retiro siguiendo lo estipulado en el procedimiento. Se adjunta como evidencia la citación de los servidores a la entrevista de retiro.
**En el marco de la estrategia de gestión del conocimiento institucional, se llevó a cabo una mesa técnica de trabajo colaborativo en la que participaron equipos interdisciplinarios de diferentes áreas del Instituto, con el propósito de promover el intercambio de saberes, experiencias y perspectivas. Para el desarrollo de la jornada se implementaron metodologías participativas como World Café evolutivo y Design Sprint reducido, las cuales facilitaron la generación colectiva de ideas, la co-creación de soluciones y la sistematización del conocimiento. En este espacio se abordaron temas estratégicos para la Entidad, tales como innovación sostenible, equidad, expansión territorial y transformación digital, permitiendo fortalecer capacidades internas, articular visiones institucionales y consolidar aprendizajes que aportan a la toma de decisiones y al mejoramiento continuo de los procesos del Instituto.  Como evidencia se adjunta un fragmento del boletín informativo donde se le dio a conocer los avances a todos los colaboradores del Instituto.</t>
  </si>
  <si>
    <t>Dado que la implementación del Plan de Trabajo de Gestión del Conocimiento se encuentra en fase inicial.  Se proyecta la evaluación correspondiente para el tercer trimestre, una vez se cuente con los primeros avances reportados por las áreas responsables.</t>
  </si>
  <si>
    <r>
      <t>Como resultado del diagnóstico, el plan de trabajo para el 2025 se priorizo en tres dependencias: Abastecimiento (Gestión Documental); Dirección de Tecnologías de la Información (TI) y Talento Humano (Gestión de Personal y Capacitación). 
Como resultado de la implementación se logró:</t>
    </r>
    <r>
      <rPr>
        <b/>
        <sz val="12"/>
        <color rgb="FF000000"/>
        <rFont val="Aptos Narrow"/>
      </rPr>
      <t xml:space="preserve">
Abastecimiento (Gestión Documental)</t>
    </r>
    <r>
      <rPr>
        <sz val="12"/>
        <color rgb="FF000000"/>
        <rFont val="Aptos Narrow"/>
        <family val="2"/>
      </rPr>
      <t xml:space="preserve">
Durante el año se realizó la actualización del inventario del conocimiento explícito, asegurando:
- Articulación completa con la Política de Gestión Documental. GDO -GU008 GUIA PARA LA ORGANIZACIÓN DE ARCHIVOS
- Organización coherente del conocimiento institucional.
 -Disponibilidad plena en DARUMA para consulta transversal.
- Inclusión de los documentos revisados en los planes de mejora y actualizaciones solicitadas por el proceso.
También se documentaron y socializaron los procedimientos de consulta para facilitar el acceso de todos los equipos.
Se adjunta el Plan Institucional de Archivos PINAR 2026</t>
    </r>
    <r>
      <rPr>
        <b/>
        <sz val="12"/>
        <color rgb="FF000000"/>
        <rFont val="Aptos Narrow"/>
      </rPr>
      <t xml:space="preserve">
Dirección de Tecnologías de la Información (TI)</t>
    </r>
    <r>
      <rPr>
        <sz val="12"/>
        <color rgb="FF000000"/>
        <rFont val="Aptos Narrow"/>
        <family val="2"/>
      </rPr>
      <t xml:space="preserve">
- Se realiza la implementación de HyperGenIA – Integración de sistema de gestión documental electrónico de archivos -SGDEA-
-  Se actualiza y crea nueva versión de Dataicfes, donde se actualizan manuales, diccionarios y guías metodológicas.
- Se inicia con estudios previos, desarrollo y la optimización del Datalake con el objetivo de consolidarlo como la fuente única de datos para todas las personas de la entidad. Este repositorio centralizado permite la explotación eficiente de la información institucional, sirviendo como base para la generación de tableros e informes analíticos que respaldan la toma de decisiones tanto en el Instituto como en el Sector Educación.</t>
    </r>
    <r>
      <rPr>
        <b/>
        <sz val="12"/>
        <color rgb="FF000000"/>
        <rFont val="Aptos Narrow"/>
      </rPr>
      <t xml:space="preserve">
Talento Humano (Gestión de Personal y Capacitación)</t>
    </r>
    <r>
      <rPr>
        <sz val="12"/>
        <color rgb="FF000000"/>
        <rFont val="Aptos Narrow"/>
        <family val="2"/>
      </rPr>
      <t xml:space="preserve">
Se crearon y actualizaron los formatos, guías, procedimientos relacionados con desvinculación y vinculación de Talento Humano, como parte de la estrategia para mitigar la fuga de conocimiento. Entre ellos se crearon: GTH -PR010 DESVINCULACIÓN O RETIRO; GTH -FT060 ENCUESTA DE RETIRO; GTH -PR004 CAPACITACIÓN Y FORMACIÓN DE PERSONAL; GTH -PR009 SELECCIÓN Y VINCULACIÓN DE PERSONAL; GTH -FT057 ACTA DE ENTREGA DE CARGO Y PUESTO DE TRABAJO; GTH -FT058 INFORME ENTREVISTA DE RETIRO; GTH -GU021GUÍA DE NOMBRAMIENTO Y POSESIÓN EN EMPLEOS DEL ICFES
**Igualmente, se adjunta como evidencia: i. Informe de repositorios ii. Informe buenas prácticas y iii. PPT con los avances de la Política en articulación con la guía de implementación de Función Pública</t>
    </r>
  </si>
  <si>
    <t>IINFOTEPSAI presenta La caracterización de la cultura organizacional de la entidad, alineada con los valores y objetivos estratégicos de la entidad. Anexo OT1_F06_1</t>
  </si>
  <si>
    <t>El documento presentado incluye la Caracterización de Cultura Organizacional</t>
  </si>
  <si>
    <t>Se elabora el plan de trabajo del modelo de cultura organizacional. Se Anexa OT1_F7_01  y .  OT1_F7_02</t>
  </si>
  <si>
    <t>El documento adjunto presenta el plan de trabajo del modelo de cultura organizacional</t>
  </si>
  <si>
    <t>Reporte para el II TRIMESTRE 2025</t>
  </si>
  <si>
    <t>INFOTEPSAI realiza implementación del plan Cultura y Clima organicaciones para éste II trimestre, contemplando los siguientes lineas temáticas para el desarrollo de las actividades como: Orientación organizacional, administración de talento humano, estilo de dirección, comunicacion e integración, medio ambiente físico. Anexo carpeta: OT1_F08_01_ IMPLEMENTACIÓN PLAN DE TRABAJO  MODELO DE CULTURA ORGANIZACIONAL , Anexo de seguimiento de los ejes acción y sus evidencias en drive</t>
  </si>
  <si>
    <t>INFOTEPSAI realiza implementación del plan Cultura y Clima organicaciones para éste III trimestre, contemplando los siguientes lineas temáticas para el desarrollo de las actividades como: Orientación organizacional, administración de talento humano, estilo de dirección, comunicacion e integración, medio ambiente físico. Anexo carpeta: OT1_F08_01_ IMPLEMENTACIÓN PLAN DE TRABAJO  MODELO DE CULTURA ORGANIZACIONAL , Anexo de seguimiento de los ejes acción y sus evidencias en drive</t>
  </si>
  <si>
    <t>Informe de la evaluación  2026</t>
  </si>
  <si>
    <t>Se diseña la estrategia de comunicaciones. Anexo. OT2_F10_01 Plan estratégico de comunicaciones y  OT2_F10_ANEXO IMPLEMENTACIÓN PLAN ESTRATEGICO DE COMUNICACIONES</t>
  </si>
  <si>
    <t xml:space="preserve">Los documentos anexos presentan el Plan estratégico de comunicaciones </t>
  </si>
  <si>
    <t>Reporte en los siguientes trimestres</t>
  </si>
  <si>
    <t>La implementación de la estrategia de comunicaciones se evidencia en el  Anexo carpeta: OT2_F011_01_ IMPLEMENTACIÓN PLAN DE TRABAJO  MODELOS VOZ A VOZ, Anexo de seguimiento de los ejes acción y sus evidencias en drive</t>
  </si>
  <si>
    <t>La implementación de la estrategia de comunicaciones se evidencia en el  Anexo carpeta: OT2_F011_01_ IMPLEMENTACIÓN PLAN DE TRABAJO  MODELOS VOZ A VOZ, Anexo de seguimiento de los ejes acción y sus evidencias en drive: canales de atención virtual (informe  de estrategia de comunicaciones descriptivo con sus actividades), Canal de atención escrito (actividad informe de PQRD), Canal de atención presencial (Informe de atención al ciudadano descriptivo con sus actividades)</t>
  </si>
  <si>
    <t>Leido el avance descriptivo y observada la evidencia en el repositorio de teams, se validan  las evidencias de la actividad " Implementar la estrategia de comunicación que promueva la participación de los grupos de valor para mejorar la experiencia de servicio de la Entidad".</t>
  </si>
  <si>
    <t>Reporte en los siguiente trimestre</t>
  </si>
  <si>
    <t>Se presenta Infome en el anexo: OT2_F12_01 INFORME GRUPO FOCAL CATEDRA ABIERTA.</t>
  </si>
  <si>
    <t>Leido el avance descriptivo se valida el producto de la actividad " 
Realizar un grupo focal para identificar oportunidades de mejora a partir de las opiniones de los grupos de valor.".</t>
  </si>
  <si>
    <t>Implementar las mejoras derivadas del desarrollo del  grupo focal Anexo Carpeta: OT2_F013_01 GRUPO FOCAL:  Informe de grupo focal, matriz de seguimiento de implementación y evidencias soportes.</t>
  </si>
  <si>
    <t>Se presenta Documento técnico sobre el contexto institucional. Anexo: OT3_F14_Diagnostico contexto Institucional.</t>
  </si>
  <si>
    <t>El documento cargado, hace referencia a la percepción que tiene el personal administrativo frente a algunos aspectos internos que el INFOTEP San Andrés y Providencia cree que son importantes autoevaluar, sin embargo, no se están tomando en cuenta los aspectos externos que pueden generar oportunidades y amenazas, adicionalmente, no se están generando estrategias que impacten el modelo operativo de la Entidad.
Luego de las observaciones no se presentaron documentos modificados</t>
  </si>
  <si>
    <t>Con el Diagnostico sobre el contexto institucional se presenta plan de trabajo de acuerdo a la priorización de las actividades identificadas en el contexto institucional. OT3_F15 PLAN DE TRABAJO MODELO FLEXIBLE</t>
  </si>
  <si>
    <t>El plan de trabajo adjunto está enfocado a realizar actividades puntuales para mejorar algunos aspectos que se destacaron en la autoevaluación que realizó el personal administrativo, sin embargo, como el contexto institucional no se encuentra completo, el plan no obedece a lo solicitado.
Luego de las observaciones no se presentaron documentos modificados</t>
  </si>
  <si>
    <t xml:space="preserve">Se aneza documento de percepción Institucional Modelo Flexible  Carpeta Anexo: OT3_F016_01_ IMPLEMENTACIÓN PLAN DE TRABAJO  MODELOS OPERATIVOS FLEXIBLES.
</t>
  </si>
  <si>
    <t>Se Implemento el plan de trabajo de acuerdo a la priorización de las actividades identificadas en el contexto institucional, dando como iniciativa el Plan de control, Autocontrol y autorregulación. Carpeta Anexo: OT3_F016_01_ IMPLEMENTACIÓN PLAN DE TRABAJO  MODELOS OPERATIVOS FLEXIBLES.
Anexo Matiz de seguimiento de los ejes acción y sus evidencias en drive</t>
  </si>
  <si>
    <t>Leido el avance descriptivo y observada la evidencia en el repositorio teams, se valida el producto de la actividad " Implementar un plan de trabajo de acuerdo a la priorización de las actividades identificadas en el contexto institucional".</t>
  </si>
  <si>
    <t>Se toma como referencia el Diagnóstico función publica para la vigencia 2025. Anexo. OT4_F17_Autodiagnostico_politicia_gesco</t>
  </si>
  <si>
    <t>En el documento adjunto se evidencia la autoevaluación de la política de gestión del conocimiento</t>
  </si>
  <si>
    <t>Basado en el Diagnóstico de la política de gestión del conocimiento y la innovación en el Instituto, se presenta  el plan de trabajo GCI. Anexo. OT4_F18_PLAN GESTIÓN DEL CONOCIMIENTO 2025</t>
  </si>
  <si>
    <t xml:space="preserve">El documento adjunto evidencia el plan de trabajo para cerrar brechas respecto a la política de gestión del conocimiento, sin embargo, se recomienda colocar plazos de ejecución de las actividades y no periodicidad, ya que si bien es cierto que algunas actividades se realizan solo una vez al año, deben tener seguimiento permanente.
</t>
  </si>
  <si>
    <t>Anexo de seguimiento de los ejes acción y sus evidencias en drive</t>
  </si>
  <si>
    <t>Leido el avance descriptivo y observada la evidencia en el repositorio de teams, no se valida el producto de la actividad " Implementar un plan de trabajo derivado del diagnóstico de las necesidades de la política de gestión del conocimiento de la entidad", por lo anterior no cumple. No se evidencian los productos que mencionaron en el plan de Gestión de Conocimiento que anexaron en el primer trimestre.</t>
  </si>
  <si>
    <t>Se Implemento el plan de trabajo de acuerdo a la priorización de las actividades identificadas en el contexto institucional, dando como iniciativa el Plan de control, Autocontrol y autorregulación. Carpeta Anexo: OT4_F019_01_ IMPLEMENTACIÓNDE LA ESTRATEGIA DE GESTIÓN DEL CONOCIMEINTO Y LA INNOVACIÓN</t>
  </si>
  <si>
    <t>En cumplimiento con esta meta, se realizo el documento diagnostico del clima y la cultura organización de la institución. Anexo como evidencia: OE_01_Caracterización de la cultura organizacional</t>
  </si>
  <si>
    <t>Teniendo en cuenta que el documento se titula, Informe de medición del clima y cultura organizacional 2023 - 2024, no se tiene claro en que momento se adelantó la medición, ya que es importante que los datos sean actualizados para que reflejen la realidad actual de la Entidad, adicionalmente, aunque se evalúan aspectos del clima y la cultura, no se evidencian conclusiones ni actividades a priorizar para mejorar la cultura de la Entidad.
Luego de las observaciones no se presenta modificaciones ni ajustes</t>
  </si>
  <si>
    <t>Producto del diagnóstico realizado sobre la cultura organizacional, se realizo un plan de trabajo para el fortalecimiento de las condiciones institucionales referentes al diagnóstico. Anexo como evidencia: OE_01_Plan de trabajo Cultura organizacional</t>
  </si>
  <si>
    <t>Aunque el plan de trabajo contiene varias actividades que pueden impactar en clima y cultura, no se visualiza una relación directa entre los resultados de la encuesta y el plan de trabajo, ya que en el instrumento se evaluaron las siguientes categorías: orientación organizacional, gestión estratégica del talento humano, estilo de dirección, comunicación e integración, trabajo en equipo, capacidad profesional y medio ambiente físico, sin embargo en el plan de trabajo se tienen como ejes atención y actividades con enfoque psicosocial, intervención sobre la capacidad profesional, estrategias para el fortalecimiento socioemocional y fomento de la comunicación e integración institucional
Luego de las observaciones no se presenta modificaciones ni ajustes</t>
  </si>
  <si>
    <t>En cumplimiento a esta meta, se desarrollaron las actividades definidas en el plan de trabajo para la implementación del modelo de cultura organizacional, logrando avanzar con ocho actividades de las dieciocho programas para el año, es decir se han ejecutado en un Cuarenta y cuatro (44%) del plan. En el formato de avance, se diligencia la descripción del avance cualitativo y las evidencias se registran a traves del link. Anexo como evidencia: OE_01_Informe de avance_Cultura organizacional.</t>
  </si>
  <si>
    <t>Leido el avance descriptivo y observada la evidencia en el repositorio de teams, se valida el producto de la actividad " Ejecutar el plan de trabajo que permita la implementación del modelo de cultura organizacional de la entidad".</t>
  </si>
  <si>
    <t>En cumplimiento a esta meta, se desarrollaron las actividades definidas en el plan de trabajo para la implementación del modelo de cultura organizacional, logrando avanzar con catorce actividades de las dieciocho programas para el año, es decir se han ejecutado en un setenta y ocho por ciento (78%) del plan. En el formato de avance, se diligencia la descripción del avance cualitativo y las evidencias se registran a traves del link. Anexo como evidencia: OE_01_Informe de avance_Cultura organizacional.</t>
  </si>
  <si>
    <t>En cumplimiento con esta meta, se realizo la estrategia institucional de comunicaciones con el apoyo y la participación de los proceso de planeación, atención al ciudadano y sistemas y comunicaciones. Anexo como evidencia: OE_02_Estrategia de comunicación Institucional 2025. OE_02_Plan Estrategia de comunicaciones 2025</t>
  </si>
  <si>
    <t>El documento anexo presenta la estrategia de comunicación solicitada</t>
  </si>
  <si>
    <t>En cumplimiento a esta meta, se desarrollaron las actividades definidas en el plan de trabajo para la implementación de la estrategia de comunicación, logrando avanzar con doce actividades de las quince programas para el año, es decir se han ejecutado en un ochenta (80%) del plan. En el formato de avance, se diligencia la descripción del avance cualitativo y las evidencias se registran a traves del link. Anexo como evidencia: OE_02_Informe de avance_Estrategia de comunicaciones 2025</t>
  </si>
  <si>
    <t>En cumplimiento a esta meta, se desarrollaron las actividades definidas en el plan de trabajo para la implementación de la estrategia de comunicación, logrando avanzar con trece actividades de las quince programas para el año, es decir se han ejecutado en un ochenta y siete (87%) del plan. En el formato de avance, se diligencia la descripción del avance cualitativo y las evidencias se registran a traves del link. Anexo como evidencia: OE_02_Informe de avance_Estrategia de comunicaciones 2025</t>
  </si>
  <si>
    <t>Leido el avance descriptivo y observada la evidencia en el repositorio de teams, se valida el producto de la actividad"Implementar la estrategia de comunicación que promueva la participación de los grupos de valor para mejorar la experiencia de servicio de la Entidad.</t>
  </si>
  <si>
    <t>La entidad no muestra avance descriptivo  ni  anexa el producto de la actividad  " 
Realizar un grupo focal para identificar oportunidades de mejora a partir de las opiniones de los grupos de valor", por lo anterior no cumple.</t>
  </si>
  <si>
    <t>La entidad no anexa descripción ni producto que le dé respuesta a esta actividad de "Implementar las mejoras derivadas del desarrollo del  grupo focal"</t>
  </si>
  <si>
    <t>En cumplimiento a esta meta, se realizo el documento de diagnostico institucional con la identificación de los fatores positivos y los factores bajos que inciden en desarrollo de las actividades misionales, académicas y administrativas de la institución. Anexo como evidencia: OE_03_Diagnóstico sobre el contexto institucional</t>
  </si>
  <si>
    <t>EL diagnostico institucional prsentado como evidencia de la actividad es el requerido, sin embargo, se recomienda que se puedan cruzar los resultados de la matriz DOFA para así generar estrategias que impacten el modelo operativo de la Entidad</t>
  </si>
  <si>
    <t>Como resultado del diagnostico del contexto institucional realizado, se estructuro el plan de trabajo. Anexo como evidencia: OE_03_Plan de trabajo contexto organizacional</t>
  </si>
  <si>
    <t>Se evidencia el plan de trabajo derivado del diagnóstico institucional en el documento</t>
  </si>
  <si>
    <t>En cumplimiento a esta meta, se desarrollaron las actividades definidas en el  plan de trabajo del contexto institucional, logrando avanzar con dieciseis actividades de las cuarenta programas para el año, es decir se han ejecutado en un cuarenta (40%) del plan. En el formato de avance, se diligencia la descripción del avance cualitativo y las evidencias se registran a traves del link. Anexo como evidencia: OE_03_Informe de avance_Contexto organizacional</t>
  </si>
  <si>
    <t>En cumplimiento a esta meta, se desarrollaron las actividades definidas en el  plan de trabajo del contexto institucional, logrando avanzar con veintisiete actividades de las cuarenta programas para el año, es decir se han ejecutado en un sesenta y ocho por ciento (38%) del plan. En el formato de avance, se diligencia la descripción del avance cualitativo y las evidencias se registran a traves del link. Anexo como evidencia: OE_03_Informe de avance_Contexto organizacional</t>
  </si>
  <si>
    <t>En cumplimiento a esta meta, se realizo el diagnóstico de estado actual de la política de gestión del conocimiento. Para este ejercicio nos apoyamos con el instrumento de autodiagnóstico de la caja de herramientas de la función publica. Anexo como evidencia: OE_04_Diagnostico Gestión del conocimiento</t>
  </si>
  <si>
    <t>Se evidencia la autoevaluación de la política de gestión del conocimiento</t>
  </si>
  <si>
    <t>Como resultado del diagnostico institucional de la política de gestión del conocimiento y la innovación, se estructuro el plan de trabajo. Anexo como evidencia: OE_04_Plan de trabajo Gestión del Conocimiento 2025</t>
  </si>
  <si>
    <t>Se evidencia el Plan de Trabajo respecto a la política de gestión del conocimiento</t>
  </si>
  <si>
    <t>En cumplimiento a esta meta, se desarrollaron las actividades definidas en el  plan de trabajo de la política de gestión del conocimiento de la entidad, logrando avanzar con cinco actividades de las catorce programas para el año, es decir se han ejecutado en un treinta y seis (36%) del plan. En el formato de avance, se diligencia la descripción del avance cualitativo y las evidencias se registran a traves del link. Anexo como evidencia: OE_04_Informe de avance_Gestión del Conocimiento 2025</t>
  </si>
  <si>
    <t>Leido el avance descriptivo y observada la evidencia en el repositorio de teams, se valida el producto de la actividad " Implementar un plan de trabajo derivado del diagnóstico de las necesidades de la política de gestión del conocimiento de la entidad",</t>
  </si>
  <si>
    <t>En cumplimiento a esta meta, se desarrollaron las actividades definidas en el  plan de trabajo de la política de gestión del conocimiento de la entidad, logrando avanzar con diez actividades de las catorce programas para el año, es decir se han ejecutado en un setenta y siete (77%) del plan. En el formato de avance, se diligencia la descripción del avance cualitativo y las evidencias se registran a traves del link. Anexo como evidencia: OE_04_Informe de avance_Gestión del Conocimiento 2025</t>
  </si>
  <si>
    <t xml:space="preserve">La entidad no anexa descripción ni producto que le dé respuesta a esta actividad de " Implementar un plan de trabajo derivado del diagnóstico de las necesidades de la política de gestión del conocimiento de la entidad".  </t>
  </si>
  <si>
    <t xml:space="preserve">Para INTENALCO EDUCACIÓN SUPERIOR la caracterización de la cultura organizacional, se realizó según lo dispuesto el Decreto 1083 de 2015, en el cual las entidades deben efectuar medición de clima y cultura organizacional cada dos (2) años. INTENALCO realizó dicha actividad en agosto de 2023 y se adjuntan como evidencia. En esta vigencia se aplicara nuevamente la encuesta en el tercer trimestre de la vigencia 2025  </t>
  </si>
  <si>
    <t>En relación con la caracterización de la cultura organizacional alineada con los valores y objetivos estratégicos, la entidad adjunta como evidencia el informe de clima de 2023, sin embargo, con estos resultados no se puede diseñar la caracterización de la cultura debido a que no va a responder a la realidad actual de la Entidad, por lo tanto, se requiere realizar la encuesta de cultura acorde a los lineamientos entregados en la mesa técnica realizada por el Ministerio de Educación Nacional en febrero 2 de 2025 para así tener una base actualizada que permita diseñar la caracterización y el plan de trabajo respectivo.
Luego de las observaciones no se presenta documento con ajustes</t>
  </si>
  <si>
    <t xml:space="preserve">INTENALCO EDUCACIÓN SUPERIOR recibió acompañamiento técnico por parte de la Subdirección de Desarrollo Organizacional del Ministerio de Educación Nacional durante el segundo trimestre de la vigencia con el objetivo diseñar un nuevo instrumento de medición de cultura organizacional. Este instrumento se aplico al 100% de los funcionarios de la institución.
Se anexa OT1_F06_01_Instrumento de Clima Organizacional y OT2_F06_02_Informe de cultura organizacional 
</t>
  </si>
  <si>
    <t xml:space="preserve">INTENALCO EDUCACIÓN SUPERIOR elaboro plan de mejoramiento producto de la encuesta de clima organizacional aplicada en la vigencia 2023 con acciones para un periodo de 2 años y están articulados en el plan de bienestar e incentivos de la vigencia 2025. Sin embargo, en el ultimo trimestre de la vigencia 2025 se elaborar nuevo plan producto de los resultados de la nueva medición </t>
  </si>
  <si>
    <t>Aunque el plan de trabajo se deriva de los resultados FURAG, el diagnostico de talento humano y las encuestas y evaluaciones realizadas por los funcionarios, no se visibiliza el eje conductor entre la encuesta de 2023 y el plan de trabajo actual, por lo tanto se recomienda dejar visible que el plan responde a la encuesta e incluir información que refleje la realidad actual de la institución
Luego de las observaciones no se presenta documento con ajustes</t>
  </si>
  <si>
    <t>Actividad desarrollada en el primer trimestre de la vigencia 2025</t>
  </si>
  <si>
    <t>INTENALCOEDUCACION SUPERIOR, relaizo el plan de trabajo relacionado con el modelo de cultura organizacional para la vigencia 2025 de acuerdo al diagnostico realizado. se anexa OT1_F07_01_ PLAN DE CULTURA ORGANIZACIONAL</t>
  </si>
  <si>
    <t>INTENALCO, elaboro el plan de trabajo  en el cual fortalece la cultura organizacional mediante la implementación de un modelo que promueva el trabajo colaborativo, la exploración, reconociendo al Talento humano como eje fundamental a través del desarrollo y liderazgo inspirador</t>
  </si>
  <si>
    <t>La entidad no muestra el avance descriptivo y observada la evidencia en el repositorio de teams, no se valida el producto de la actividad " Ejecutar el plan de trabajo que permita la implementación del modelo de cultura organizacional de la entidad", por lo anterior no cumple.</t>
  </si>
  <si>
    <t>La entidad no describe avance ni anexa  productos que den respuesta a la actividad, por lo anterior no se valida.</t>
  </si>
  <si>
    <t xml:space="preserve">INTENALCO EDUCACION SUPERIOR desde la vigencia 2023 tiene documentada la política de comunicación institucional la cual se encuentra en el anexo OT2_F10_01_Politica de comunicación.
Para la vigencia 2025, se incluyeron actividades de relacionamiento con la ciudadana en el matriz de acciones del Plan de transparencia y ética publica 2025 en el anexo 0T2_F10_02_Programa de transparencia y ética pública. INTENALCO tiene documentado el sistema de gestión antisoborno y en el anexo OT2_F10_03_ Manual del SGAS que esta publicado en página web en el link https://sites.google.com/intenalco.edu.co/gestionantisoborno/inicio están contemplados todos los  canales de denuncia con los que puede interactuar la ciudadanía y para socializar a la comunidad se elaboró OT2_F10_04_Plan de comunicación institucional, que recoge todas las acciones de comunicación hacia la ciudadanía 
</t>
  </si>
  <si>
    <t>Se anexa la estrategia de comunicaciones incluida en el plan de comunicaciones 2025, sin embargo se recomienda que se realicé un plan de trabajo para extraer los datos claves de la estrategia, canal de comunicación , el público objetivo, los responsables, el actividades, cronograma y los recursos necesarios dado que la extensión del documento hace perder estos aspectos clave</t>
  </si>
  <si>
    <t xml:space="preserve">INTENALCO educación superior ha implementado el 34% de acciones del Plan de comunicación de la vigencia 2025, ccon el propósito de fortalecer los canales de comunicación interna y externa, mejorar la imagen institucional, fomentar la participación de la comunidad universitaria y asegurar una difusión clara, oportuna y coherente de los mensajes estratégicos de la institución. Para ello, se definieron líneas de acción, públicos objetivos, medios y herramientas específicas alineadas con los objetivos generales del plan estratégico universitario.
Se anexa documento OT2_F11_01_INFORME PLAN DE COMUNICACIONES que describe de manera general las acciones realizadas </t>
  </si>
  <si>
    <t xml:space="preserve">INTENALCO EDUCACION SUPERIOR, ha realizado diferntes actividades para desarrollar estrategias de comuniaccion a la comunidad, en emisoras, volanteo, pagina web, entre otras. </t>
  </si>
  <si>
    <t>INTENALCO EDUCACION SUPERIOR, identifica las diferentes actividades para la crecaio y fortalecimiento dle mgrupo focal y se desarrolla el cronograma de incio del grupo para el ultimo trimestre de la vigencia 2025</t>
  </si>
  <si>
    <t xml:space="preserve">INTENALCO EDUCACION SUPERIOR realizo análisis de contexto institucional con la participación de grupos de valor, donde se analizaron diferentes variables externas tales como: entrono socioeconómico, demografía, empleo y mercado laboral en Cali, economía regional, y variables internas, tales como: cobertura, calidad, estructura organizacional, infraestructura física y tecnológica y recursos financieros.  Como resultado se obtuvo una matriz FADO actualizada para la vigencia 2025 </t>
  </si>
  <si>
    <t>Se revisa el documento de informe de análisis de contexto, sin embargo, se recomienda revisar las fortalezas ya que algunos ítems de acuerdo con su redacción se asemejan mas a oportunidades, adicionalmente no se incluyen conclusiones para así priorizar actividades claves en la vigencia
Luego de las observaciones se modificó el documento</t>
  </si>
  <si>
    <t xml:space="preserve">INTENALCO EDUCACION SUPERIOR elaboro Plan de intervención de análisis de contexto de la vigencia 2025 como producto del análisis institucional realizada donde se priorización acciones de intervención articuladas con los programas y proyectos estratégicos del plan de desarrollo institucional </t>
  </si>
  <si>
    <t>No se visibiliza un hilo conductor entre el análisis de contexto y las actividades contenidas en el plan de trabajo
Luego de las observaciones se modificó el documento</t>
  </si>
  <si>
    <t xml:space="preserve">INTENALCO Educación superior ha ejecutado el 44% de las acciones programadas para la vigencia que incluyen actividades programadas en el programa de ampliación de cobertura, Permanencia y retención, Extensión y Educación Continuada y Relacionamiento. 
Se anexa documento OT3_F15_01_Informe Plan de Intervención Análisis de Contexto que describe de maneral general las acciones ejecutadas hasta la fecha (II trimestre), del avance alcanzado en la implementación del plan de intervención diseñado a partir del análisis de contexto realizado. 
</t>
  </si>
  <si>
    <t>INTENALCO EDUCACION SUPERIOR realizo diagnóstico de estado actual de la política de gestión del conocimiento con la herramienta de autodiagnóstico de la caja de herramientas de MIPG para la vigencia 2025</t>
  </si>
  <si>
    <t>No se cargo evidencia
Luego de las observaciones se carga el documento y aunque está completo, se deja porcentaje del 80% porque se entregó en forma extemporanea</t>
  </si>
  <si>
    <t xml:space="preserve">INTENALCO EDUCACION SUPERIOR elaboro plan de acción para la vigencia 2025 con el propósito de fortalecer la política de gestión del conocimiento producto del autodiagnóstico realizado </t>
  </si>
  <si>
    <t>No se puede validar el plan de trabajo porque no se puede comparar contra los resultados del diagnostico
Luego de las observaciones se carga el documento y aunque está completo, se deja porcentaje del 80% porque se entregó en forma extemporanea</t>
  </si>
  <si>
    <t xml:space="preserve">Se han implementado el 33% de acciones del Plan de intervención de Gestión del conocimiento producto del análisis realizado, tales como: Actualizar los repositorios institucionales para almacenar los nuevos hallazgos e información reciente, así como buenas prácticas y lecciones aprendidas, Participación activa en redes de conocimiento locales, nacionales o internacionales, Organizar y/o participar de encuentros académicos para el intercambio de información, Elaborar el mapa de conocimiento tácito.
Se anexa documento OT4_F19_01_INFORME AVANCE PLAN GESCO 2025 que describe de manera general las acciones realizadas </t>
  </si>
  <si>
    <t>Leido el avance descriptivo y observada la evidencia en el repositorio de teams, no se valida el producto de la actividad " Implementar un plan de trabajo derivado del diagnóstico de las necesidades de la política de gestión del conocimiento de la entidad", No se evidencian los productos que mencionaron en el plan de Gestión de Conocimiento que anexaron en el primer trimestre.</t>
  </si>
  <si>
    <t>Intenalco desarrollo las actividades que tenian avance para este trimestre de acuerdo al plan de gestión del conocimiento.</t>
  </si>
  <si>
    <t xml:space="preserve">SE ANEXA LA CARACTERIZACIÓN CON EL NOMBRE "O1.F6. CARACTERIZACIÓN CULTURA LABORAL" ENCUESTA A LOS DIVERSOS MIEMBROS DE LA INSTITUCIÓN </t>
  </si>
  <si>
    <t>El documento que se anexa como evidencia contiene los datos de la encuesta realizada respecto a la cultura organizacional de la Entidad, sin embargo, se recomienda realizar conclusiones derivadas de los resultados para determinar que actividades deben priorizarse en la vigencia
Luego de las observaciones no se presentaron documentos modificados</t>
  </si>
  <si>
    <t>El plan de trabajo se enfoca en el programa de gestión de Bienestar Social e Incentivos teniendo en cuenta los siguientes ejes: equilibrio psicosocial, salud mental, diversidad e inclusión, transformación digital, identidad y vocación por el servicio publico, sin embargo no se visualiza un hilo conductor entre los resultados contenidos en la caracterización de cultura y las actividades del plan de trabajo
Luego de las observaciones se presenta el documento modificado</t>
  </si>
  <si>
    <t>O1.F8 " Actividades Cultura organizacional"se desarrollaron las siguientes actividaddes Cultura Colaborativa y Sentido de Pertenencia: Se promovió el reconocimiento institucional mediante la celebración del Día del Docente, donde se exaltó a 29 profesores por su labor investigativa, fortaleciendo el orgullo y la identidad institucional.
Diversidad Generacional e Inclusión: Se avanzó en la contratación de nuevos docentes para el semestre B y se realizó un taller de sensibilización sobre inclusión y discapacidad, fomentando un ambiente laboral más equitativo y respetuoso.
Innovación, Creatividad y Habilidades Blandas: No se ejecutaron actividades en este componente durante el periodo. Se proyectan acciones para el segundo semestre.
Comunicación y Clima Laboral: Se aplicó una encuesta institucional como parte del Programa de Transparencia, con el fin de evaluar el conocimiento del personal sobre principios de integridad y ética pública.
Aprendizaje Continuo: Se estructuró el Plan de Capacitación y se ofrecieron 6 cursos virtuales en habilidades blandas, con una participación de 183 funcionarios, fortaleciendo su desarrollo profesional.</t>
  </si>
  <si>
    <t xml:space="preserve">O1.F8 " Actividades Cultura organizacional"se desarrollaron las siguientes actividaddes Cultura Colaborativa y Sentido de Pertenencia ; para actividad se desarrollo un taller de comunciación y una  encuesta de comunicación. para la actividad;  Promover la diversidad generacional e inclusión se  se realizaron  encargos para ascesos a funcionario de carrera en concordancia con la normatividad vigente anexo   4. Mejorar la comunicación y el clima laboral . se hizo el diagnostico y encuesta para la construcción del programa de transparencia  y etica pública 2025, que  permitió conocer la percepción de la comunidad educativa y para la acción de  Consolidar el compromiso con el aprendizaje continuo. Plan de capacitacion 2025" , Se esta desarrollando el PIC 2025 acorde con el programa </t>
  </si>
  <si>
    <t>Leido el avance descriptivo y observada la evidencia en el repositorio de teams, no se valida el producto de la actividad " Ejecutar el plan de trabajo que permita la implementación del modelo de cultura organizacional de la entidad", anexa la estrategía de comunicaciones pero no las actividades que realizarón con respecto al plan que anexaron en el primer trimestre.</t>
  </si>
  <si>
    <t xml:space="preserve">la entidad durante el cuarto trimestre de 2025 realizó actividades para fomentar la cultiura organizacional, tales como la jornada de inducción y reinducción,    curso  formación en pedagogía, fortalecimiento a los docentes en pedagogia, talleres de lidereazgo y comunicación asertiva, para con ello brindar unamejora continua a los colaboradores , tambien se entrega el informe consolidado de el Plan Anual de CApacitaciones anexo O1.F8 Actividades Cultura organizacional, </t>
  </si>
  <si>
    <t>Informe de Seguimiento y Evaluación se elabora desde el enfoque del Instituto Tolimense de Formación Técnica Profesional – ITFIP, en cumplimiento de los  lineamientos del Modelo Integrado de Planeación y Gestión (MIPG), con el propósito de  analizar el avance, los resultados y las oportunidades de mejora asociadas al  fortalecimiento de la cultura organizacional.  La cultura organizacional constituye un eje transversal del MIPG, especialmente  articulado con la Dimensión de Talento Humano, en tanto orienta los comportamientos,  valores y prácticas de los servidores públicos hacia el cumplimiento de la misión  institucional, la generación de valor público y la mejora continua del servicio educativa anexo O1.F9 Evaluar la implementación de la cultura organizaciona</t>
  </si>
  <si>
    <t xml:space="preserve">SE ANEXA LA ESTRATEGIA DE COMUNICACIÓN CON EL NOMBRE "O2.F10. ESTRATEGIA DE COMUNICACIONES 2025" QUE POSIBILITE EL RELACIONAMIENTO CON LA COMUNIDAD  </t>
  </si>
  <si>
    <t>Se anexa la estrategia de comunicación del documento adjunto, sin embargo, se recomienda que en dicha estrategia se coloquen actividades puntuales para que la estrategia pueda llevarse a cabo
Luego de las observaciones se presenta el documento modificado</t>
  </si>
  <si>
    <t> Se realizaron las actividades proyectadas para el semestre A de 2025, con la divulgación permanente a la comunidad, el uso activo de las plataformas, generación de contenido con la información de interes de la institución  se anexa O2. F11 INFORME COMUNICACIONES SEGUNDO TRIMESTRE</t>
  </si>
  <si>
    <t>Entre julio y septiembre se efectuó el monitoreo permanente de las interacciones en redes sociales, mediante el seguimiento a indicadores como seguidores, reacciones, comentarios y clics. Este análisis permitió evaluar el alcance y la efectividad del contenido, así como el nivel de participación de la audiencia,
orientando la optimización de la estrategia digital. ANEXO         O2.F11 INFORME COMUNICACIONES TERCER TRIMESTRE</t>
  </si>
  <si>
    <t xml:space="preserve">Durante el cuarto trimestre, desde la Oficina de Comunicaciones se realizó la  socialización en medios de comunicación, a nivel general, de las actividades,  gestiones y procesos liderados por la institución, dando continuidad a las  acciones orientadas al fortalecimiento de la comunicación institucional y al  posicionamiento de la imagen del ITFIP en el ámbito local y regional.  anexoO2. F11 Informe Modelo  de voz </t>
  </si>
  <si>
    <t>Informe de las Buenas Prácticas en la Institución 
La Institución del Espinal Tolima ha identificado varias buenas prácticas 
que contribuyen a su compromiso con la calidad y la innovación. 
anexo O2.F12  Realizar un grupo focal para identificar oportunidades</t>
  </si>
  <si>
    <t>Con el propósito de identificar áreas de mejora y robustecer el impacto de estos espacios, se llevó a cabo un ejercicio de análisis basado en la metodología de grupos focales, este enfoque permitió recoger percepciones, experiencias y
propuestas provenientes de los distintos grupos de valor vinculados a los semilleros, incluyendo estudiantes, docentes, coordinadores académicos y otros actores relacionados.  ANEXO O2.F13 Informe  grupos focales</t>
  </si>
  <si>
    <t>La entidad no cuenta en el repositorio teams con el informe del grupo focal, por lo anterior no se puede evaluar avances para la actividad de "Implementar las mejoras derivadas del desarrollo del  grupo focal" Presenta el informe de lo encontrado en el grupo focal, pero la activdad exige su implementación.</t>
  </si>
  <si>
    <t xml:space="preserve">Se registra las diverasas acciones desarrolladas en el grupo focal, para lo cual se destaca la participaicon  e realice un encuentro Institucional de Semilleros de Investigación que convoca a estudiantes y docentes a presentar las investigaciones, con el propósito  de fortalecer las competencias en ciencia, tecnología e innovación en los distintos  programas de pregrado ofertados por ciclos propedéuticos.  O2.F13 Implementar las  mejoras derivadas del desarrollo del  grupo focal </t>
  </si>
  <si>
    <t>SE ANEXA EL DIAGNOSTICO DEL CONTEXTO INSTITUCIONAL  CON EL NOMBRE "O3.F14-15 DIAGNOSTICO DE CONTEXTO INSTITUCIONAL" EL CUAL FUE INSUMO PARA LA CONSTRUCCIÓN DEL PLAN RECTORAL 2025-2028</t>
  </si>
  <si>
    <t>Se valida el diagnóstico de contexto, sin embargo, se recomienda que se revise la redacción de las estrategias FO - DO - FA - DA generadas para que realmente se visibilice que se utilizan tanto los factores internos como externos</t>
  </si>
  <si>
    <t>SE ANEXA EL PLAN DE ACCIÓN DE LA VIGENCIA 2025 QUE CORRESPONDEN A LAS ACCIONES PRIORIZADAS EN EL ANALISIS DE CONTEXTO</t>
  </si>
  <si>
    <t>Se valida el plan de acción, no obstante es importante visibilizar un eje conductor entre las estrategias generadas como resultado de la matriz DOFA y las actividades priorizadas en el plan de trabajo</t>
  </si>
  <si>
    <t xml:space="preserve"> O3.F16 INFORME SEGUIMIENTO SEMESTRAL PLAN DE ACCION RECTORAL AÑO 2025 ANEXO   Durante el primer semestre de 2025, el Instituto Tolimense de Formación Técnica Profesional (ITFIP) proyectó un cumplimiento del 35.23% del total de acciones anuales del Plan de Acción Rectoral. A continuación, se presentan los avances por eje estratégico:
Excelencia Académica:Se ejecutaron 3,5 de las 6 acciones programadas, alcanzando un 58% de cumplimiento.
Acceso y Ampliación de Cobertura Educativa:Se cumplieron las 6 acciones previstas, logrando un 100% de ejecución.
Investigación e Innovación:Se alcanzó un 92% de cumplimiento, con 5 de 6 indicadores ejecutados.
Proyección Internacional y Desarrollo Regional:Se ejecutaron 3 de las 6 acciones programadas, con un 50% de avance.
Bienestar Institucional para el Bien Común:Se cumplieron 11 de las 14 acciones previstas, alcanzando un 84% de ejecución.
Institución Moderna y Orientada al Servicio:Se ejecutaron 8 de las 9 acciones programadas, con un 89% de cumplimiento.</t>
  </si>
  <si>
    <t xml:space="preserve">Leido el avance descriptivo y observada la evidencia en el repositorio de teams, se valida el producto de la actividad " Implementar un plan de trabajo de acuerdo a la priorización de las actividades identificadas en el contexto institucional". </t>
  </si>
  <si>
    <t>O3.F16 INFORME SEGUIMIENTO SEMESTRAL PLAN DE ACCION RECTORAL AÑO 2025 ANEXO   O3.F16 INFORME SEGUIMIENTO SEMESTRAL PLAN DE ACCION RECTORAL AÑO 2025,  Para  el primer semestre de 2025, el Instituto Tolimense de Formación Técnica Profesional (ITFIP) proyectó desarrollar 51  acciones  que equivalen al 58% , del total de acciones anuales del Plan de Acción Rectoral,  dando cumplimiento y ejecutando 45 acciones que representan el 51%,  las cuales se detallan por eje estrategico:  1. Excelencia Académica programdas 8 acciones 9,1%;   2. Acceso y ampliación de cobertura educativa en pregrado y posgrado: 9 acciones 9,1%;           3. Investigación e innovación 5 acciones 5,7%;  4. Proyección internacional y desarrollo regional  7 acciones 6,8%;  5. Bienestar Institucional para el bien común 13 acciones 13,6% ;   "6. Institución moderna y orientada al servicio  9 acciones 6,8%..</t>
  </si>
  <si>
    <t xml:space="preserve"> Para el cuarto trimestre de la vigencia 2025, el Plan de Acción Rectoral del Instituto Tolimense  de Formación Técnica Profesional ITFIP, tenía como meta a cumplir del 71.8% del total de las  acciones establecidas para el presente año, las cuales avanzaron en su desarrollo en un 59%   según gestión por parte de los líderes responsables de los procesos anexo O3 F16 Implementar un plan de trabajo Modelos Flexibles</t>
  </si>
  <si>
    <t>Se anexa documento con diagnostico referente a la gestión del conocimiento y se colocan actividades puntuales a desarrollar en la vigencia, de todas formas es importante evaluar si se pueden desarrollar más actividades que tengan que ver con la transferencias del conocimiento para que no haya fugas del mismo.</t>
  </si>
  <si>
    <t xml:space="preserve"> O4.F19 "Gestion del conocimiento"  La institución ha avanzado en la implementación de seis líneas estratégicas para fortalecer su política de gestión del conocimiento: Actualización de la política: Se conformó un comité interdisciplinario encargado de revisar y actualizar la política institucional. Optimización de la infraestructura tecnológica: Se realizó un diagnóstico de herramientas tecnológicas y se formuló un plan de adquisición de equipos. Formación y capacitación: Se desarrolló un taller metodológico y estratégico, y se llevó a cabo el cuarto encuentro institucional de semilleros. Articulación con el entorno: Se firmaron tres convenios con empresas para pasantías, se formularon cuatro proyectos de investigación y se promovieron prácticas supervisadas con el sector productivo.  Cultura de gestión del conocimiento: Se realizaron campañas de sensibilización y se entregaron estímulos a docentes destacados por su labor investigativa. </t>
  </si>
  <si>
    <t>la realización de las actividades del plan operativo con las actividaes Optimización de la Infraestructura tecnológica, en esta la solicitud y plan de renovación tecnologica, en la actividad Articulación con el Entorno, se realizó mediante la articulación con empresas para pasantías ,Promoción de la Cultura de Gestión del Conocimiento, en esta la capacitación virtual de IA anexo O4.19 Gestion del conocimiento</t>
  </si>
  <si>
    <t>Se realizaron actividad en la formación del capital humano, exaltacion de los investigadores, transferencia de conocmimiento y  aprendizaje de nuevas tecnicas anexo O4.F19 Plan de trabajo gestion del conocimiento</t>
  </si>
  <si>
    <t>El informe consolida el avance de las actividades programadas, las evidencias  aportadas por las dependencias responsables y corresponsables, así como el análisis  de los indicadores asociados, con el fin de valorar la capacidad institucional para generar, compartir y aplicar conocimiento orientado al mejoramiento de procesos y  servicios.  anexo O4. F20 Evaluacion gestion del conocimiento</t>
  </si>
  <si>
    <t>Para el presente trimestre y con la finalidad de optimizar el uso de los recursos de que dispone la Entidad y la consecución de los objetivos propuesto, se optó por incluir dentro del Plan de Bienestar e Incentivos la actividad de medición de clima y cultura organizacional, donde una de las fases que se incluyen es la caracterización de la cultura organizacional. Dicho plan se ejecutará a través de la caja de compensación familiar de la Entidad y dicho proceso se encuentra en etapa pre contractual, razón por la cual se hace necesario ajustar el cronograma sin poner en riesgo la realización de la actividad.</t>
  </si>
  <si>
    <t>No se cargó ninguna evidencia
Luego de las observaciones no se presenta documento</t>
  </si>
  <si>
    <t>Para la elaboración del diagnóstico de la cultura organizacional, se aplicó una encuesta orientada a caracterizar dicha cultura en coherencia con los valores y objetivos estratégicos de la entidad. Esta herramienta contó con una participación significativa del 79% de los servidores vinculados a la fecha, lo que permitió obtener una visión representativa y fundamentada del entorno organizacional.</t>
  </si>
  <si>
    <t>Actividad finalizada en el segundo trimestre.</t>
  </si>
  <si>
    <t>Se hace necesario cumplir en su totalidad con la actividad “Realizar la caracterización de la cultura organizacional de la entidad, alineada con los valores y objetivos estratégicos de la entidad” para poder realizar esta actividad de Plan.</t>
  </si>
  <si>
    <t xml:space="preserve">Teniendo en cuenta los resultados de la encuesta de caracterización se diseñó un plan de trabajo el cual hace parte integral del documento de caracterización, para fortalecer la cultura de la entidad desde la misión, visión, valores institucionales y objetivos estratégicos. </t>
  </si>
  <si>
    <t>La actividad inicia en el mes de abril del 2025</t>
  </si>
  <si>
    <t>El número de actividades planeadas en el plan de trabajo es de 7 y con corte a 30 de junio se tenía programada desarrollar 1, la cual se ejecutó (Café con el Director – “Conversemos para construir”), presentando un avance del 14%.</t>
  </si>
  <si>
    <t xml:space="preserve">Durante el tercer trimestre y con corte al 30 de septiembre, se programaron siete (7) actividades, de las cuales se ejecutaron seis (6), alcanzando un cumplimiento del 90% respecto a lo proyectado. En este sentido, se encuentra pendiente la realización del Café con el director.
Las actividades desarrolladas reflejan un alto nivel de compromiso institucional y de gestión por parte de las dependencias responsables, así como la participación activa de los equipos de trabajo. Asimismo, se evidencia una creciente apropiación de los valores institucionales y un mayor reconocimiento del papel que desempeña cada servidor en el cumplimiento de la misión y los objetivos estratégicos de la entidad.
</t>
  </si>
  <si>
    <t>La actividad inicia en el mes de enero del 2026</t>
  </si>
  <si>
    <t>Actividad programada para Enero 2026</t>
  </si>
  <si>
    <t>La estrategia de comunicación 2024–2026 de la Unidad de Alimentos para Aprender (UApA) se ha orientado a fortalecer la visibilidad, transparencia y articulación del Programa de Alimentación Escolar (PAE) en todo el país, mediante acciones que aseguran el acceso ciudadano a información clara y actualizada, promueven la participación comunitaria y garantizan presencia institucional en los territorios. Uno de sus pilares ha sido la difusión de contenidos en redes sociales y la página web oficial, junto con la activa participación en mesas públicas, donde se ha promovido el diálogo con las comunidades. Las visitas del director de la UApA a colegios rurales han sido clave para verificar la implementación del programa, atender problemáticas locales y recoger testimonios de estudiantes, docentes y familias. Además, se han fortalecido alianzas con Entidades Territoriales Certificadas (ETC) y Juntas de Acción Comunal para mejorar la ejecución del PAE, al tiempo que se impulsan estrategias de comunicación interna orientadas a la sostenibilidad y articulación de los equipos de trabajo, asegurando una comunicación institucional cohesionada y efectiva en todo el país.</t>
  </si>
  <si>
    <t>Se revisa la estrategia de comunicación y se encuentra de acuerdo con lo solicitado, sin embargo, se recomienda que se realicé un plan de trabajo para extraer los datos claves de la estrategi, canal de comunicación , el público objetivo, los responsables, el actividades, cronograma y los recursos necesarios dado que la extensión del documento hace perder estos aspectos clave</t>
  </si>
  <si>
    <t>Actividad cumplida en el Primer trimestre</t>
  </si>
  <si>
    <t>Actividad finalizada en el primer trimestre.</t>
  </si>
  <si>
    <t xml:space="preserve">Durante el segundo trimestre de 2025, la estrategia de comunicación de la UApA avanzó con una ejecución robusta y multicanal. Se fortaleció la presencia institucional mediante más de 200 piezas audiovisuales y más de 1.000 gráficas, visibilizando avances del PAE, buenas prácticas y voces territoriales. Se produjeron campañas temáticas y pedagógicas, se mejoró la experiencia digital del sitio web y se reforzó la relación con medios de comunicación. Además, se documentaron eventos en terreno y se promovió la participación ciudadana a través de contenidos creativos y formatos accesibles. Todo esto permitió consolidar una comunicación pública cercana, proactiva y coherente con los objetivos institucionales. </t>
  </si>
  <si>
    <t xml:space="preserve">Durante el tercer trimestre, la estrategia de comunicación avanzó de manera integral en los frentes institucional, territorial y digital, consolidando acciones orientadas a la visibilización del Programa de Alimentación Escolar (PAE), el fortalecimiento de la confianza pública y la articulación interinstitucional.
En desarrollo de esta estrategia, se realizaron más de 585 publicaciones audiovisuales —entre reels, clips, entrevistas, boletines y transmisiones— distribuidas en plataformas como TikTok, Instagram, Facebook y X. Estos contenidos incluyeron piezas de carácter pedagógico, testimonial, institucional y territorial, con énfasis en temas como inocuidad, avances regionales, política pública y derechos alimentarios.
De igual forma, se produjo y difundió material gráfico de alto impacto, con más de 500 piezas visuales entre carruseles, banners, infografías, historias, portadas y plantillas diseñadas para campañas conmemorativas, mensajes educativos y llamados a la acción ciudadana. Entre las iniciativas más destacadas se encuentran las campañas “Canastas vacacionales”, “Mujer afrodescendiente”, “Saberes que alimentan”, así como publicaciones como “Invitación Política Pública”, “Calendario Semana de la Salud” y “Seguridad Digital”, entre otras.
Por último, se fortaleció el relacionamiento con medios de comunicación, mediante entrevistas estratégicas en prensa y apoyo en cubrimientos territoriales en municipios como Apartadó, Inírida, Sahagún, Ibagué, Pasto y Buenaventura. Asimismo, se elaboraron boletines de prensa con enfoque de derechos, destacando aspectos de cobertura, inversión y avances del Programa.
</t>
  </si>
  <si>
    <t>El 18 de junio de 2025 se llevó a cabo el grupo focal de la UApA como un espacio de diálogo, cocreación y transferencia de conocimiento, que permitió validar y ajustar la estrategia de rendición de cuentas desde la gestión del conocimiento, construir un plan de trabajo y avanzar en la definición del procedimiento institucional. Entre los logros más relevantes se destacan los ajustes técnicos y normativos alineados con el MURC, el diseño de un plan de trabajo con acciones concretas, avances en la estructuración del procedimiento interno, recomendaciones desde el enfoque GESCO+I y el establecimiento de compromisos por parte del equipo líder, consolidando una gestión participativa orientada a la transparencia y el aprendizaje continuo.</t>
  </si>
  <si>
    <t>La actividad inicia en el mes de julio del 2025</t>
  </si>
  <si>
    <t>Actividad programada para Julio 2025</t>
  </si>
  <si>
    <t xml:space="preserve">En el marco del fortalecimiento institucional y en cumplimiento de los lineamientos establecidos por el Manual Único de Rendición de Cuentas – MURC, la Unidad Administrativa Especial de Alimentación Escolar – Alimentos para Aprender (UApA), realizó el 30 de julio un espacio de socialización de las brechas identificadas en el autodiagnóstico de rendición de cuentas,  el cual contó con la participación de los equipos de todas las subdirecciones y oficinas de la entidad.  </t>
  </si>
  <si>
    <t>En el marco de la estrategia de formalización del empleo y fortalecimiento institucional, se elaboró el documento técnico con la actualización correspondiente a la presente vigencia. Este documento tiene como objetivo analizar de manera detallada la estructura interna de la entidad, así como su modelo de operación, con el fin de identificar oportunidades de mejora que permitan optimizar el funcionamiento organizacional. La actualización incorpora un diagnóstico del estado actual de los procesos, las áreas misionales y de apoyo, y propone lineamientos orientados al fortalecimiento de las capacidades institucionales. Asimismo, se busca avanzar en la generación de condiciones que favorezcan la estabilidad laboral, la eficiencia administrativa y una mejor prestación de los servicios a la ciudadanía.</t>
  </si>
  <si>
    <t>Se evidencia en el documento que se cargó el análisis del contexto</t>
  </si>
  <si>
    <t>A partir del análisis realizado en el documento técnico, se identificaron diversas actividades clave orientadas al rediseño institucional del modelo de operación. Estas acciones buscan responder a los retos actuales del sector y a las necesidades cambiantes de la ciudadanía. Con base en ello, se definió una hoja de ruta estructurada en diferentes fases para su implementación progresiva, permitiendo una adecuada gestión del cambio y una adaptación ordenada a las nuevas condiciones institucionales.</t>
  </si>
  <si>
    <t>Aunque el documento de diagnostico es bastante completo, tiene muchos ejes de actuación y el plan de trabajo modificado, aunque incluye actividades diferentes al rediseño institucional, no  evidencia claramente el hilo conductor entre las actividades priorizadas del contexto institucional y las planificadas.
Se presenta documento modificado, sin embargo todavía puede mejorar la coherencia entre el analisis y el plan de trabajo</t>
  </si>
  <si>
    <t>Se realizaron ajustes al plan de trabajo de cara las actividades priorizada como el resiseño para el presente periodo.</t>
  </si>
  <si>
    <t>Actividad finalizada en el primer trimestre y ajustada en el segundo trimestre.</t>
  </si>
  <si>
    <t xml:space="preserve">Se han desarrollado las siguientes etapas y actividades así:
FASE I. PLANEACIÓN: Del 1 de abril de 2025 al 11 de abril de 2025
Solicitud de información sobre la Entidad.
Análisis de información primaria, marco legal de la entidad y preparación de instrumentos de recolección de la información. 
Ajuste de los instrumentos a la medida.
Reunión de inducción al Equipo de Rediseño
Elaboración del Plan de trabajo y cronograma. 
Reunión inicial con los directivos de la Entidad para el lanzamiento, socialización, presentación del plan de trabajo y cronograma .
FASE II  MANUAL DE FUNCIONES Y COMPETENCIAS LABORALES. Del 14 de abril de 2025 al 30 de mayo de 2025.
Adelantar el diagnóstico del Manual Específico de Funciones y Competencias Laborales vigente de la entidad en el marco de los criterios, técnicos, normativos teniendo en cuenta los lineamientos del Departamento Administrativo de la Función Pública y la CNSC.
Realización de ajuste y/o modificación del Manual Específico de Funciones y Competencias Laborales de acuerdo con el diagnóstico adelantado.
Validación de las fichas de la Propuesta de Manual de Funciones y Competencias Laborales.
Proyectar el acto administrativo de ajuste del Manual de Funciones y Competencias Laborales para la firma del Director general de la UAPA con el fin de presentar la Oferta pública de empleos a la CNSC.
FASE III DIAGNOSTICO INSTITUCIONAL. Del 3 de junio de 2025 al 30 de junio de 2025
Recolección de información para realizar el diagnostico organizacional de la entidad.
Análisis externo Análisis Normativo. Entorno Sectorial, Político administrativo; Económicos; Sociales; Tecnológicos; Ambientales.
Análisis Interno Análisis de la plataforma estratégica ,misión, visión y objetivos institucionales
Análisis interno: Análisis del modelo de operación, procesos y mapa de procesos y procedimientos que se desarrollan. Análisis de la prestación del servicio y productos.
Análisis de estructura y funciones generales de las dependencias.
Análisis general de la planta de personal y contratos de prestación de servicios.
</t>
  </si>
  <si>
    <t>Durante el periodo comprendido entre julio y septiembre de 2025, se ejecutaron las fases III a VIII del proceso de rediseño institucional. Se realizó el diagnóstico institucional mediante análisis interno y externo, evaluación de la estructura organizacional, planta de personal y procesos, así como la elaboración y presentación del informe correspondiente. Posteriormente, se formuló la propuesta de estructura y planta de personal, incluyendo el análisis financiero y técnico, y se realizaron los ajustes requeridos por la alta dirección.
Asimismo, se ajustó el Manual Específico de Funciones y Competencias Laborales, se estructuró el estudio técnico conforme a la metodología del DAFP, y se elaboraron los proyectos de actos administrativos. Finalmente, se presentó y sustentó el estudio ante las instancias competentes, obteniendo las viabilidades necesarias para avanzar en el proceso de modernización institucional.</t>
  </si>
  <si>
    <t>Durante el primer trimestre, la entidad se encuentra actualizando el lineamiento interno en el marco de la política de gestión del conocimiento y la innovación. Por tal motivo, se tiene previsto contar con el diagnóstico correspondiente en el segundo trimestre de la presente vigencia.</t>
  </si>
  <si>
    <t>No se cargó ninguna evidencia</t>
  </si>
  <si>
    <t>Se realizó el diagnóstico de necesidades en política de gestión del conocimiento a partir del autodiagnóstico institucional, el cual evidenció un avance significativo en la dimensión de Planeación, conforme a los lineamientos de la Función Pública. En la categoría de identificación del conocimiento relevante, se obtuvo una calificación de 75, lo que indica una gestión adecuada del conocimiento explícito mediante inventarios actualizados y articulados con la política documental. En la categoría de incorporación del enfoque en el Plan Estratégico de Talento Humano (PETH) y la realización de talleres, se alcanzó una calificación de 90, reflejando una integración sólida con la gestión del talento humano. Estos resultados permiten identificar fortalezas institucionales en la articulación y uso de herramientas de gestión, así como oportunidades de mejora que servirán de base para la formulación del plan de acción.</t>
  </si>
  <si>
    <t>Al no contar con el diagnóstico, no ha sido posible avanzar en la estructuración del plan de trabajo que permita identificar las necesidades enmarcadas en la política de gestión del conocimiento y la innovación. Se tiene previsto contar con el plan de trabajo en el segundo trimestre de la presente vigencia.</t>
  </si>
  <si>
    <t>El plan de trabajo define las acciones a implementar en el segundo semestre de 2025 para fortalecer la gestión del conocimiento institucional. Se estructura en dos fases:
Planeación: incluye actividades como la elaboración del inventario de conocimiento, mapa misional, diagnóstico de necesidades de formación y análisis de riesgo por fuga de saberes.
Generación y producción: contempla sesiones de ideación, diseño de una estrategia de innovación institucional y su inclusión en el Plan Estratégico de Talento Humano (PETH).</t>
  </si>
  <si>
    <t xml:space="preserve">Durante el primer semestre de 2025, la UApA logró un avance en la implementación de acciones orientadas a la gestión del conocimiento. Aunque aún no se cuenta con una política institucional formalizada, se han desarrollado iniciativas clave que reflejan un proceso progresivo de apropiación, articulación e innovación.
Entre los avances más relevantes se destacan: Producción de documentos técnicos y herramientas analíticas, como procedimientos jurídicos, instructivos financieros y matrices operativas. Procesos de formación y transferencia de saberes, con más de 150 capacitaciones realizadas por distintas subdirecciones. Desarrollo de soluciones tecnológicas, incluyendo tableros en Power BI, scripts en Python y repositorios en SharePoint. Espacios de aprendizaje e intercambio, como encuentros subregionales, jornadas de estandarización y campañas comunicativas.
</t>
  </si>
  <si>
    <t>A partir del plan de trabajo formulado para su implementación en la vigencia 2025, se estruturó un informe con la descripción de las actividades desarroladas durante el tercer trimestre de la siguiente manera:
1.  Identificación del riesgo por fuga de conocimiento 
2. Documentación de la Estrategia de Innovación Organizacional 
3. Diagnóstico de herramientas de apropiación del conocimiento 
4. Capacitación en Analítica Institucional Aplicada a la Gestión Pública</t>
  </si>
  <si>
    <t>La actividad inicia en el mes de octubre del 2025</t>
  </si>
  <si>
    <t>1. Cultura organizacional</t>
  </si>
  <si>
    <t>Para el periodo solicitado se realiza la caracterización de la Cultura Organizacional del MEN, con base en la metodología desarrollada para tal fin, la cual se encuentra descrita en el documento cargado de caracterización.
Evidencia: Doc Caracterización Cultura Organizacional 2025</t>
  </si>
  <si>
    <t>Se anexa la caracterización de cultura organizacional 2025 basada en la encuesta realizada a servidores y contratistas</t>
  </si>
  <si>
    <t>No Aplica</t>
  </si>
  <si>
    <t>ACTIVIDAD CUMPLIDA</t>
  </si>
  <si>
    <t xml:space="preserve">De conformidad con la información cualitativa recopilada en el ejercicio de identificación de la Cultura Organizacional de la entidad, se estableció un plan de trabajo para desarrollar en la vigencia 2025.
Evidencia: Documento Plan de Trabajo  </t>
  </si>
  <si>
    <t>Se anexa  el plan de trabajo derivado de las actividades resultantes de la caracterización</t>
  </si>
  <si>
    <t>Se elaboró la propuesta de actividades de cultura organizacional para el segundo semestre del año, la cual incluye campañas de expectativa y divulgación orientadas a promover los atributos culturales de la Entidad. Estas acciones están encaminadas a fortalecer la socialización y apropiación de dichos atributos, enmarcándolos como parte de la gestión estratégica institucional.
Adicionalmente, se realizó asistencia técnica a las entidades adscritas y vinculadas en temas de cultura organizacional, como parte del cumplimiento de sus planes institucionales y del desarrollo de la estrategia general de fortalecimiento cultural.</t>
  </si>
  <si>
    <t>Para el periodo a reportar fueron realizadas once actividades, las cuales  fueron definidas y aprobadas por la Secretaría General con el propósito de avanzar en la fase de intervención de los ejes estratégicos identificados a partir del diagnostico de cultura organizacional. Estos ejes corresponden a:
Liderazgo y toma de decisiones.
Comunicación y articulación interna.
Bienestar.
Conexión con el propósito institucional
Las acciones desarrolladas en torno a estos ejes permitieron fortalecer las capacidades internas, promover la coherencia entre los comportamientos y los valores institucionales, y continuar con la consolidación de la cultura organizacional del Ministerio de Educación Nacional.</t>
  </si>
  <si>
    <t>2, Modelo de voz de la ciudadanía</t>
  </si>
  <si>
    <t xml:space="preserve">En el marco de la Estrategia Integral de Relacionamiento con la Ciudadanía (junto con su plan detallado) el cual fue aprobado en comité de gestión y desempeño en enero de 2025. Dentro de las estrategias definidas se encuentra la implementación del modelo de servicio y la herramienta metodológica blueprint, de manera focalizada para el trámite de legalizaciones (ver línea 25 del plan de acción para el desarrollo de la estrategia integral de relacionamiento con la ciudadanía ).  Se avanzó en el diseño metodológico e instrumentos para implementar la metodología a partir del segundo trimestre de la vigencia.
</t>
  </si>
  <si>
    <t>Se anexa la estrategia de comunicaciones realizada por la Subdirección de Relacionamiento</t>
  </si>
  <si>
    <t>Durante el segundo trimestre de 2025, comenzamos a implementar un modelo de experiencia ciudadana. Para ello, realizamos el primer grupo focal con usuarios del trámite de legalizaciones, utilizando la metodología Blue Print. Esto nos permitió:
- Actualizar la “Radiografía de la Experiencia”.
- Generar una matriz de puntos críticos e identificar iniciativas desde la perspectiva ciudadana.
- Elaborar una matriz de acciones y otra de cuellos de botella.
Gracias a estos insumos, detectamos los principales obstáculos del trámite y definimos acciones de mejora que aplicaremos en las siguientes fases. Como evidencia compartimos los tres productos mencionados, junto con el “Informe de resultados: actualización Blueprint para el trámite de legalización de documentos”.</t>
  </si>
  <si>
    <t>IVONNE SRC. * Se generó campaña con recomendaciones sobre el uso del lenguaje claro e incluyente en las diferentes dependencias del Ministerio de Educación Nacional, la cual se articuló con el desarrollo de actividades lúdicas, participativas y articuladas con la campaña de gestión documental en la promoción de la apropiación de buenas prácticas.
* El 27 de agosto de 2025 se aprueba la Guía de Apoyo sobre Buenas Prácticas de Relacionamiento con la Ciudadanía para las Secretarías de Educación Certificadas en Colombia (V1 2025). El 29 de agosto de 2025 se publica el documento en la página web del Ministerio de Educación Nacional, en el menú "Atención y Servicios a la Ciudadanía", dentro del submenú "Oferta Institucional", en la opción "Manual y Documentos de Buenas Prácticas de Relacionamiento con la Ciudadanía." El 11 de septiembre de 2025 se genera socialización de la Guía mediante reunión en Teams a las Secretarías de Educación Certificadas.
* Se actualizó el procedimiento de gestión de PQRSDF, se publicó en el SIG el 28/07/2025 con la versión 10 (SC-PR-02). se relaciona el procedimiento del decreto 1166 de 2016, en caso de recibir una PQRSDF en una lengua nativa o dialecto oficial, para ser tratada de acuerdo con el “PROTOCOLO DE ATENCIÓN DE PQRSDF EN LENGUAS NATIVAS O DIALECTOS OFICIALES DE COLOMBIA SC-PT-01”. El 28/07/2025 se crea en el SIG el PROTOCOLO DE ATENCIÓN DE PQRSDF EN LENGUAS NATIVAS O DIALECTOS OFICIALES DE COLOMBIA SC-PT-01, en su versión 1.
* Se genera aprobación de la Guía de Buenas Prácticas en Lenguaje Claro e Incluyente para el Relacionamiento con la Ciudadanía de fecha 11 de julio de 2025, en su versión 1. Se publica el documento en la página web institucional y en la intranet del MEN
De las 19 actividades se encuentran: 11 al 100%,  5 con avance del 70% al 85% y 3 con avance del 30% al 67%; para un avance general de las 19 actividades de la Estrategia del 86%</t>
  </si>
  <si>
    <t>Durante el II trimestre, se realizó un grupo focal dirigido a usuarios externos relacionado con el canal de PQRSDF y con la participación de profesionales de la subdirección de relacionamiento con la ciudadanía. En el grupo participaron 3 ciudadanos a los cuales se les mostró la herramienta de Joruney Map y el cual se diligenció recolectando las apreciaciones de los ciudadanos. Se anexa memoria, presentación, lista de asistencia y encuesta de satisfacción</t>
  </si>
  <si>
    <t>Leido el avance descriptivo y observada la evidencia en el repositorio de teams, no se valida en su totalidad a partir de que no genero el impacto esperado.</t>
  </si>
  <si>
    <t>El 30 de junio se desarrolló un grupo focal con usuarios externos del proceso de PQRSDF, cuyo propósito fue recoger percepciones y experiencias sobre el servicio. Este ejercicio permitió identificar oportunidades de mejora orientadas a optimizar la atención, fortalecer los canales de comunicación y consolidar una gestión más eficiente y centrada en el ciudadano.</t>
  </si>
  <si>
    <t>Se realizó la actualización en el procedimiento de Gestión de PQRSDF en el Sistema Integrado de Gestsión</t>
  </si>
  <si>
    <t>3, Modelos operativos flexibles</t>
  </si>
  <si>
    <t>Desde una perspectiva interna, se evaluaron ocho áreas clave: (1) estrategia operativa, (2) procesos, (3) políticas, (4) datos, (5) personas y organización, (6) tecnología y sistemas, (7) gestión del desempeño, y (8) riesgos y contingencias, con el objetivo de entender cómo estos factores impactan la eficiencia y el éxito organizacional. En cuanto al análisis externo, se utilizó el modelo PESTEL (Político, Económico, Social, Tecnológico, Ecológico y Legal) para examinar los elementos que pueden influir en las decisiones estratégicas y en el entorno en el que opera la organización. Este análisis integral proporciona una visión clara y detallada de las oportunidades y amenazas, lo que facilita la toma de decisiones informadas, alineadas con las condiciones actuales y futuras.</t>
  </si>
  <si>
    <t>Se anexa el análisis del contexto institucional y el despliegue en el marco estratégico de la Entidad</t>
  </si>
  <si>
    <t>Con base en los resultados del análisis del contexto interno y externo tanto del Sistema de Gestión de Calidad como del Sistema de Gestión Ambiental, se elaboran los planes de acción respectivos.</t>
  </si>
  <si>
    <t>Se anexa el Plan de Trabajo para los dos sistemas de gestión</t>
  </si>
  <si>
    <r>
      <t xml:space="preserve">Los dos ejes prioritarios a intervenir respecto al resultado del diagnostico del contexto del sistema de gestión de calidad son  la implementación del modelo de cultura y el plan de trabajo de gestión del conocimiento, y en este trimestre se adelantaron las siguientes actividades:
</t>
    </r>
    <r>
      <rPr>
        <u/>
        <sz val="11"/>
        <rFont val="Calibri"/>
        <family val="2"/>
      </rPr>
      <t>Modelo de Cultura</t>
    </r>
    <r>
      <rPr>
        <sz val="11"/>
        <rFont val="Calibri"/>
        <family val="2"/>
      </rPr>
      <t xml:space="preserve">
Cierre de encuesta de diagnostico de cultura, Análisis de la encuesta e identificación de los arquetipos de colaboradores, Presentación de resultados de diagnostico de cultura, Taller de calibración del plan de evaluación cultural y  Asistencia Técnica Eje cultura organizacional - PAS 2025
</t>
    </r>
    <r>
      <rPr>
        <u/>
        <sz val="11"/>
        <rFont val="Calibri"/>
        <family val="2"/>
      </rPr>
      <t xml:space="preserve">Gestión del Conocimiento
</t>
    </r>
    <r>
      <rPr>
        <sz val="11"/>
        <rFont val="Calibri"/>
        <family val="2"/>
      </rPr>
      <t xml:space="preserve">Diligenciamiento de informes de transferencia del conocimiento, Avance en la metodología de captura de información para la actualización de mapas de conocimiento, Refrendación de compromisos del grupo de investigación institucional, Capacitación sobre pensamiento expansivo, Inicio del diseño de la política interna del grupo de investigación, Avance en la construcción del repositorio institucional y Asistencia técnica: desarrollo de grupos focales.
</t>
    </r>
  </si>
  <si>
    <t>FULGENCIO PEREZ</t>
  </si>
  <si>
    <t>4. Gestión del conocimiento</t>
  </si>
  <si>
    <t>Se incluye el diagnóstico de la Política de Gestión del Conocimiento</t>
  </si>
  <si>
    <t>Se anexa el autodiagnóstico de gestión del conocimiento</t>
  </si>
  <si>
    <t>Teniendo en cuenta el contexto institucional y las necesidades de gestión de conocimiento planteadas en 2024, se diseña plan de trabajo para el año 2025
Evidencia: Plan de trabajo Gestión del conocimiento y la innovación</t>
  </si>
  <si>
    <t>Se anexa el plan de trabajo que se basa en al autodiagnóstico y en los resultados de las actividades de la vigencia anterior</t>
  </si>
  <si>
    <t>Durante el primer semestre de 2025, la Subdirección de Desarrollo Organizacional avanzó en la implementación de la Política de Gestión del Conocimiento y la Innovación, enmarcada en el Modelo Integrado de Planeación y Gestión (MIPG), desarrollando actividades estratégicas alineadas con sus tres ejes estructurales: Herramientas de apropiación y ética pública, Saber innovar para la vida y Cultura de compartir, comunicar y transformar.</t>
  </si>
  <si>
    <t>Leido el avance descriptivo y observada la evidencia en el repositorio de teams, se valida el producto de la actividad " Implementar un plan de trabajo derivado del diagnóstico de las necesidades de la política de gestión del conocimiento de la entidad", por lo anterior sí cumple.</t>
  </si>
  <si>
    <t>Durante el tercer trimestre de la vigencia la Subdirección de Desarrollo Organizacional avanzó en la implementación de la Política de Gestión del Conocimiento y la Innovación, enmarcada en el Modelo Integrado de Planeación y Gestión (MIPG).
Se desarrollaron diversas actividades orientadas a dinamizar la implementación de la política, contribuyendo al cumplimiento de la implementación del Plan de Trabajo, como se detalla a continuación:
Actividad 1 y 3. Diagnóstico del mapa de conocimiento vigencia 2024 y Actualizar Mapa de conocimiento ante el contexto de la entidad en la vigencia 2025: Con el fin de obtener los insumos necesarios para la construcción del mapa de conocimiento MEN se remitió correo electrónico a los gestores del conocimiento en los cuales se indica la metodología para el diligenciamiento de los formatos definidos y el cargue correspondiente
Actividad 2. Implementar el plan para la actualización con los gestores de conocimiento
En el marco de las acciones de fortalecimiento institucional y de capacidades del grupo de Gestores del Conocimiento MEN y Grupo de Investigación, y con el propósito de potenciar las capacidades en la gestión estratégica de la información y el conocimiento, se llevaron a cabo dos (2) sesiones en articulación con el Departamento Administrativo de la Función Pública como líder de la política, estos espacios estuvieron dirigidos a los Gestores del Conocimiento de las dependencias del Ministerio y del sector, incluyendo las entidades adscritas y vinculadas, así como al grupo de investigación MENTORE.
Estos espacios tuvieron como objetivo identificar, organizar y visibilizar los saberes y experiencias clave de nuestras áreas, promoviendo la transferencia de buenas prácticas y el aprendizaje colaborativo.  
Taller Presencial “Mapa de Conocimiento”, realizado el 4 de septiembre de 2025
Asesoría Técnica Virtual “Gestión del Conocimiento y la Innovación como política de gestión y desempeño, y analítica institucional aplicada a la gestión pública”, realizado el 23 de septiembre de 2025, dirigida a los gestores del conocimiento a nivel institucional y la cual contó con la participación de más de 60 funcionarios.
Actividad 14. Acompañamiento en la ejecución del plan de trabajo
Para las actividades relacionadas con la reactivación del Grupo de Investigación MENTORE, se elaboró formulario para el diligenciamiento de la caracterización la cual al momento de la presentación del presente informe se encontraba diligenciado por nueve (9) de los veinte (20) miembros del grupo
Actividad 15. Dinamizar el grupo interno de trabajo de gestores de conocimiento para compartir saberes y experiencias
En el marco de las acciones de fortalecimiento de los canales de comunicación con nuestros grupos de valor, se reactivó el equipo TEAM para los gestores del Conocimiento del MEN
Asesoría Técnica Virtual “Gestión del Conocimiento y la Innovación como política de gestión y desempeño, y analítica institucional aplicada a la gestión pública”, realizado el 23 de septiembre de 2025, dirigida a los gestores del conocimiento a nivel institucional y la cual contó con la participación de más de 60 funcionarios.</t>
  </si>
  <si>
    <t>Revisada la descripción y los productos anexados en el repositorio de teams, se valida el avance de la actividad "Implementar un plan de trabajo derivado del diagnóstico de las necesidades de la política de gestión del conocimiento de la entidad"</t>
  </si>
  <si>
    <t>NO APLICA PARA ESTE PERIODO</t>
  </si>
  <si>
    <t>Control de cambios</t>
  </si>
  <si>
    <t>Versión</t>
  </si>
  <si>
    <t>Fecha de entrada en vigencia</t>
  </si>
  <si>
    <t>Naturaleza del cambio</t>
  </si>
  <si>
    <t>Se crea la versión del Plan de Acción del Sector Educación 2025 en el HOTEL HABITEL SELECT - AV. EL DORADO 100-89</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</si>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</sst>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85">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sz val="12"/>
      <name val="Arial"/>
      <family val="2"/>
    </font>
    <font>
      <b/>
      <sz val="12"/>
      <name val="Calibri"/>
      <family val="2"/>
    </font>
    <font>
      <b/>
      <sz val="10"/>
      <name val="Arial"/>
      <family val="2"/>
    </font>
    <font>
      <b/>
      <sz val="14"/>
      <color rgb="FFFFFFFF"/>
      <name val="Calibri"/>
      <family val="2"/>
    </font>
    <font>
      <sz val="12"/>
      <color rgb="FF000000"/>
      <name val="Calibri"/>
      <family val="2"/>
    </font>
    <font>
      <b/>
      <sz val="18"/>
      <name val="Arial"/>
      <family val="2"/>
    </font>
    <font>
      <sz val="14"/>
      <name val="Calibri"/>
      <family val="2"/>
    </font>
    <font>
      <sz val="14"/>
      <color rgb="FF000000"/>
      <name val="Calibri"/>
      <family val="2"/>
    </font>
    <font>
      <b/>
      <sz val="18"/>
      <color rgb="FFFFFFFF"/>
      <name val="Calibri"/>
      <family val="2"/>
    </font>
    <font>
      <b/>
      <sz val="18"/>
      <color rgb="FFFFFFFF"/>
      <name val="Calibri"/>
      <family val="2"/>
      <scheme val="minor"/>
    </font>
    <font>
      <sz val="18"/>
      <name val="Arial"/>
      <family val="2"/>
    </font>
    <font>
      <sz val="16"/>
      <name val="Arial Black"/>
      <family val="2"/>
    </font>
    <font>
      <b/>
      <sz val="22"/>
      <color rgb="FFFFFFFF"/>
      <name val="Calibri"/>
      <family val="2"/>
      <scheme val="minor"/>
    </font>
    <font>
      <b/>
      <sz val="22"/>
      <color rgb="FFFFFFFF"/>
      <name val="Arial"/>
      <family val="2"/>
    </font>
    <font>
      <sz val="22"/>
      <name val="Arial"/>
      <family val="2"/>
    </font>
    <font>
      <sz val="14"/>
      <name val="Arial"/>
      <family val="2"/>
    </font>
    <font>
      <b/>
      <sz val="18"/>
      <color rgb="FFFFFFFF"/>
      <name val="Arial"/>
      <family val="2"/>
    </font>
    <font>
      <b/>
      <sz val="12"/>
      <color rgb="FF444444"/>
      <name val="Calibri"/>
      <family val="2"/>
      <charset val="1"/>
    </font>
    <font>
      <sz val="14"/>
      <name val="Arial"/>
      <family val="2"/>
    </font>
    <font>
      <sz val="14"/>
      <color theme="0"/>
      <name val="Calibri"/>
      <family val="2"/>
    </font>
    <font>
      <sz val="16"/>
      <name val="Arial"/>
      <family val="2"/>
    </font>
    <font>
      <b/>
      <sz val="22"/>
      <name val="Arial"/>
      <family val="2"/>
    </font>
    <font>
      <u/>
      <sz val="10"/>
      <color theme="10"/>
      <name val="Arial"/>
      <family val="2"/>
    </font>
    <font>
      <sz val="12"/>
      <name val="Calibri"/>
      <family val="2"/>
      <scheme val="minor"/>
    </font>
    <font>
      <sz val="12"/>
      <color rgb="FFFF0000"/>
      <name val="Calibri"/>
      <family val="2"/>
    </font>
    <font>
      <sz val="14"/>
      <name val="Calibri"/>
      <family val="2"/>
      <scheme val="minor"/>
    </font>
    <font>
      <sz val="11"/>
      <color rgb="FF000000"/>
      <name val="Calibri"/>
      <family val="2"/>
    </font>
    <font>
      <sz val="26"/>
      <name val="Arial"/>
      <family val="2"/>
    </font>
    <font>
      <b/>
      <sz val="12"/>
      <color theme="1"/>
      <name val="Vendana"/>
    </font>
    <font>
      <sz val="12"/>
      <color theme="1"/>
      <name val="Vendana"/>
    </font>
    <font>
      <sz val="12"/>
      <name val="Vendana"/>
    </font>
    <font>
      <sz val="10"/>
      <color theme="0"/>
      <name val="Calibri"/>
      <family val="2"/>
      <scheme val="minor"/>
    </font>
    <font>
      <b/>
      <sz val="10"/>
      <color rgb="FF000000"/>
      <name val="Calibri"/>
      <family val="2"/>
      <scheme val="minor"/>
    </font>
    <font>
      <sz val="10"/>
      <color rgb="FF000000"/>
      <name val="Calibri"/>
      <family val="2"/>
      <scheme val="minor"/>
    </font>
    <font>
      <b/>
      <sz val="12"/>
      <color theme="0"/>
      <name val="Calibri"/>
      <family val="2"/>
    </font>
    <font>
      <b/>
      <sz val="28"/>
      <color theme="0"/>
      <name val="Calibri"/>
      <family val="2"/>
    </font>
    <font>
      <sz val="10"/>
      <name val="Calibri"/>
      <family val="2"/>
      <scheme val="minor"/>
    </font>
    <font>
      <sz val="11"/>
      <name val="Calibri"/>
      <family val="2"/>
      <scheme val="minor"/>
    </font>
    <font>
      <sz val="10"/>
      <color rgb="FF000000"/>
      <name val="Arial"/>
      <family val="2"/>
    </font>
    <font>
      <u/>
      <sz val="10"/>
      <color rgb="FF000000"/>
      <name val="Arial"/>
      <family val="2"/>
    </font>
    <font>
      <sz val="10"/>
      <color rgb="FFFF0000"/>
      <name val="Calibri"/>
      <family val="2"/>
      <scheme val="minor"/>
    </font>
    <font>
      <sz val="11"/>
      <name val="Calibri"/>
      <family val="2"/>
    </font>
    <font>
      <sz val="10"/>
      <name val="Calibri"/>
      <family val="2"/>
    </font>
    <font>
      <sz val="16"/>
      <name val="Calibri"/>
      <family val="2"/>
    </font>
    <font>
      <sz val="10"/>
      <name val="Arial"/>
      <family val="2"/>
    </font>
    <font>
      <b/>
      <sz val="12"/>
      <color rgb="FF003399"/>
      <name val="Vendana"/>
    </font>
    <font>
      <b/>
      <sz val="12"/>
      <color rgb="FF000000"/>
      <name val="Calibri"/>
      <family val="2"/>
    </font>
    <font>
      <b/>
      <sz val="12"/>
      <name val="Vendana"/>
    </font>
    <font>
      <sz val="14"/>
      <color rgb="FFFF0000"/>
      <name val="Calibri"/>
      <family val="2"/>
    </font>
    <font>
      <b/>
      <sz val="16"/>
      <color rgb="FFFFFFFF"/>
      <name val="Calibri"/>
      <family val="2"/>
    </font>
    <font>
      <sz val="16"/>
      <name val="Vendana"/>
    </font>
    <font>
      <sz val="16"/>
      <name val="Arial"/>
      <family val="2"/>
    </font>
    <font>
      <sz val="18"/>
      <color rgb="FF000000"/>
      <name val="Calibri"/>
      <family val="2"/>
    </font>
    <font>
      <sz val="12"/>
      <name val="Aptos Narrow"/>
      <family val="2"/>
    </font>
    <font>
      <b/>
      <sz val="14"/>
      <name val="Calibri"/>
      <family val="2"/>
    </font>
    <font>
      <sz val="11"/>
      <name val="Arial"/>
      <family val="2"/>
    </font>
    <font>
      <b/>
      <sz val="11"/>
      <name val="Calibri"/>
      <family val="2"/>
    </font>
    <font>
      <b/>
      <sz val="11"/>
      <name val="Vendana"/>
    </font>
    <font>
      <sz val="11"/>
      <name val="Vendana"/>
    </font>
    <font>
      <u/>
      <sz val="11"/>
      <name val="Arial"/>
      <family val="2"/>
    </font>
    <font>
      <u/>
      <sz val="11"/>
      <name val="Calibri"/>
      <family val="2"/>
    </font>
    <font>
      <b/>
      <sz val="11"/>
      <color theme="0"/>
      <name val="Calibri"/>
      <family val="2"/>
    </font>
    <font>
      <sz val="10"/>
      <color theme="0"/>
      <name val="Arial"/>
      <family val="2"/>
    </font>
    <font>
      <sz val="11"/>
      <color rgb="FF242424"/>
      <name val="Aptos Narrow"/>
      <family val="2"/>
    </font>
    <font>
      <sz val="12"/>
      <color rgb="FF444444"/>
      <name val="Calibri"/>
      <family val="2"/>
      <charset val="1"/>
    </font>
    <font>
      <sz val="10"/>
      <color rgb="FF000000"/>
      <name val="Calibri"/>
      <family val="2"/>
    </font>
    <font>
      <sz val="12"/>
      <color rgb="FF444444"/>
      <name val="Calibri"/>
      <family val="2"/>
    </font>
    <font>
      <sz val="11"/>
      <name val="Calibri"/>
      <family val="2"/>
      <charset val="1"/>
    </font>
    <font>
      <sz val="14"/>
      <color theme="1"/>
      <name val="Vendana"/>
    </font>
    <font>
      <b/>
      <sz val="12"/>
      <color rgb="FF0033CC"/>
      <name val="Vendana"/>
    </font>
    <font>
      <sz val="12"/>
      <name val="Calibri"/>
    </font>
    <font>
      <sz val="11"/>
      <color rgb="FF242424"/>
      <name val="Aptos Narrow"/>
      <charset val="1"/>
    </font>
    <font>
      <b/>
      <sz val="12"/>
      <color rgb="FF000000"/>
      <name val="Aptos Narrow"/>
    </font>
    <font>
      <sz val="12"/>
      <color rgb="FF000000"/>
      <name val="Aptos Narrow"/>
      <family val="2"/>
    </font>
  </fonts>
  <fills count="2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2"/>
        <bgColor indexed="64"/>
      </patternFill>
    </fill>
    <fill>
      <patternFill patternType="solid">
        <fgColor theme="3" tint="-0.249977111117893"/>
        <bgColor rgb="FF000000"/>
      </patternFill>
    </fill>
    <fill>
      <patternFill patternType="solid">
        <fgColor theme="4" tint="-0.499984740745262"/>
        <bgColor rgb="FF000000"/>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rgb="FF00F000"/>
        <bgColor indexed="64"/>
      </patternFill>
    </fill>
    <fill>
      <patternFill patternType="solid">
        <fgColor theme="0" tint="-4.9989318521683403E-2"/>
        <bgColor indexed="64"/>
      </patternFill>
    </fill>
    <fill>
      <patternFill patternType="solid">
        <fgColor rgb="FF003399"/>
        <bgColor indexed="64"/>
      </patternFill>
    </fill>
    <fill>
      <patternFill patternType="solid">
        <fgColor rgb="FFEE0000"/>
        <bgColor indexed="64"/>
      </patternFill>
    </fill>
    <fill>
      <patternFill patternType="solid">
        <fgColor theme="7" tint="0.39997558519241921"/>
        <bgColor indexed="64"/>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00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hair">
        <color auto="1"/>
      </left>
      <right style="hair">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auto="1"/>
      </bottom>
      <diagonal/>
    </border>
    <border>
      <left/>
      <right style="thin">
        <color rgb="FF000000"/>
      </right>
      <top/>
      <bottom style="thin">
        <color auto="1"/>
      </bottom>
      <diagonal/>
    </border>
    <border>
      <left/>
      <right style="thin">
        <color auto="1"/>
      </right>
      <top style="thin">
        <color auto="1"/>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bottom style="thin">
        <color auto="1"/>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rgb="FF000000"/>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right/>
      <top style="thin">
        <color rgb="FF000000"/>
      </top>
      <bottom style="double">
        <color rgb="FF000000"/>
      </bottom>
      <diagonal/>
    </border>
  </borders>
  <cellStyleXfs count="14">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33" fillId="0" borderId="0" applyNumberFormat="0" applyFill="0" applyBorder="0" applyAlignment="0" applyProtection="0"/>
    <xf numFmtId="0" fontId="55" fillId="0" borderId="0"/>
  </cellStyleXfs>
  <cellXfs count="598">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0" borderId="0" xfId="0" applyAlignment="1">
      <alignment horizontal="justify" vertical="center"/>
    </xf>
    <xf numFmtId="0" fontId="0" fillId="8" borderId="0" xfId="0" applyFill="1"/>
    <xf numFmtId="0" fontId="5" fillId="9" borderId="0" xfId="0" applyFont="1" applyFill="1" applyProtection="1">
      <protection locked="0"/>
    </xf>
    <xf numFmtId="0" fontId="8" fillId="8" borderId="0" xfId="0" applyFont="1" applyFill="1" applyAlignment="1" applyProtection="1">
      <alignment horizontal="center" vertical="center"/>
      <protection locked="0"/>
    </xf>
    <xf numFmtId="0" fontId="9" fillId="8"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xf numFmtId="9" fontId="5" fillId="0" borderId="1" xfId="11" applyFont="1" applyFill="1" applyBorder="1" applyAlignment="1">
      <alignment horizontal="center" vertical="center" wrapText="1"/>
    </xf>
    <xf numFmtId="0" fontId="0" fillId="0" borderId="0" xfId="0" applyAlignment="1">
      <alignment horizontal="center" vertical="center"/>
    </xf>
    <xf numFmtId="0" fontId="0" fillId="8" borderId="0" xfId="0" applyFill="1" applyAlignment="1">
      <alignment horizontal="center" vertical="center"/>
    </xf>
    <xf numFmtId="0" fontId="1" fillId="2" borderId="1" xfId="0" applyFont="1" applyFill="1" applyBorder="1" applyAlignment="1">
      <alignment horizontal="center" vertical="center" wrapText="1"/>
    </xf>
    <xf numFmtId="0" fontId="13" fillId="8" borderId="0" xfId="0" applyFont="1" applyFill="1"/>
    <xf numFmtId="0" fontId="9" fillId="0" borderId="0" xfId="0" applyFont="1"/>
    <xf numFmtId="0" fontId="21" fillId="0" borderId="0" xfId="0" applyFont="1"/>
    <xf numFmtId="0" fontId="0" fillId="0" borderId="0" xfId="0" applyAlignment="1">
      <alignment vertical="center"/>
    </xf>
    <xf numFmtId="0" fontId="25" fillId="0" borderId="0" xfId="0" applyFont="1"/>
    <xf numFmtId="0" fontId="0" fillId="8" borderId="0" xfId="0" applyFill="1" applyAlignment="1">
      <alignment horizontal="center"/>
    </xf>
    <xf numFmtId="9" fontId="5" fillId="0" borderId="6" xfId="11" applyFont="1" applyFill="1" applyBorder="1" applyAlignment="1">
      <alignment horizontal="center" vertical="center" wrapText="1"/>
    </xf>
    <xf numFmtId="0" fontId="2" fillId="0" borderId="0" xfId="0" applyFont="1" applyAlignment="1">
      <alignment horizontal="justify"/>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9" fillId="8" borderId="0" xfId="0" applyFont="1" applyFill="1" applyAlignment="1">
      <alignment horizontal="left" vertical="center" wrapText="1"/>
    </xf>
    <xf numFmtId="0" fontId="9" fillId="0" borderId="0" xfId="0" applyFont="1" applyAlignment="1">
      <alignment horizontal="left" vertical="center" wrapText="1"/>
    </xf>
    <xf numFmtId="0" fontId="17" fillId="9" borderId="0" xfId="0" applyFont="1" applyFill="1" applyProtection="1">
      <protection locked="0"/>
    </xf>
    <xf numFmtId="0" fontId="26" fillId="8" borderId="0" xfId="0" applyFont="1" applyFill="1" applyAlignment="1">
      <alignment horizontal="center" vertical="center" wrapText="1"/>
    </xf>
    <xf numFmtId="0" fontId="29" fillId="8" borderId="0" xfId="0" applyFont="1" applyFill="1"/>
    <xf numFmtId="0" fontId="30" fillId="8" borderId="0" xfId="0" applyFont="1" applyFill="1" applyAlignment="1" applyProtection="1">
      <alignment horizontal="center" vertical="center"/>
      <protection locked="0"/>
    </xf>
    <xf numFmtId="0" fontId="29" fillId="0" borderId="0" xfId="0" applyFont="1"/>
    <xf numFmtId="0" fontId="26" fillId="8" borderId="0" xfId="0" applyFont="1" applyFill="1"/>
    <xf numFmtId="0" fontId="26" fillId="0" borderId="0" xfId="0" applyFont="1" applyAlignment="1">
      <alignment horizontal="center" vertical="center" wrapText="1"/>
    </xf>
    <xf numFmtId="0" fontId="26" fillId="0" borderId="0" xfId="0" applyFont="1"/>
    <xf numFmtId="9" fontId="22"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5" fillId="0" borderId="1" xfId="0" applyFont="1" applyBorder="1" applyAlignment="1">
      <alignment horizontal="left" vertical="top" wrapText="1"/>
    </xf>
    <xf numFmtId="0" fontId="5" fillId="0" borderId="1" xfId="11" applyNumberFormat="1" applyFont="1" applyFill="1" applyBorder="1" applyAlignment="1">
      <alignment horizontal="center" vertical="center" wrapText="1"/>
    </xf>
    <xf numFmtId="9" fontId="5" fillId="0" borderId="1" xfId="11" applyFont="1" applyFill="1" applyBorder="1" applyAlignment="1">
      <alignment horizontal="left" vertical="center" wrapText="1"/>
    </xf>
    <xf numFmtId="0" fontId="5" fillId="0" borderId="12" xfId="0" applyFont="1" applyBorder="1" applyAlignment="1">
      <alignment horizontal="left" wrapText="1"/>
    </xf>
    <xf numFmtId="0" fontId="17" fillId="0" borderId="11" xfId="0" applyFont="1" applyBorder="1" applyAlignment="1">
      <alignment horizontal="left" vertical="top" wrapText="1"/>
    </xf>
    <xf numFmtId="0" fontId="5" fillId="0" borderId="12" xfId="0" applyFont="1" applyBorder="1" applyAlignment="1">
      <alignment horizontal="left" vertical="top" wrapText="1"/>
    </xf>
    <xf numFmtId="9" fontId="5" fillId="0" borderId="22" xfId="0" applyNumberFormat="1" applyFont="1" applyBorder="1" applyAlignment="1">
      <alignment horizontal="center" vertical="center" wrapText="1"/>
    </xf>
    <xf numFmtId="0" fontId="5" fillId="0" borderId="23" xfId="0" applyFont="1" applyBorder="1" applyAlignment="1">
      <alignment horizontal="center" vertical="center" wrapText="1"/>
    </xf>
    <xf numFmtId="0" fontId="18"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17" fillId="0" borderId="27" xfId="0" applyFont="1" applyBorder="1" applyAlignment="1">
      <alignment horizontal="center" vertical="center" wrapText="1"/>
    </xf>
    <xf numFmtId="0" fontId="5" fillId="0" borderId="11" xfId="0" applyFont="1" applyBorder="1" applyAlignment="1">
      <alignment horizontal="left" vertical="top" wrapText="1"/>
    </xf>
    <xf numFmtId="0" fontId="5" fillId="0" borderId="6" xfId="0" applyFont="1" applyBorder="1" applyAlignment="1">
      <alignment horizontal="center" vertical="center" wrapText="1"/>
    </xf>
    <xf numFmtId="0" fontId="18" fillId="0" borderId="11" xfId="0" applyFont="1" applyBorder="1" applyAlignment="1">
      <alignment horizontal="center" vertical="center"/>
    </xf>
    <xf numFmtId="0" fontId="18" fillId="0" borderId="1" xfId="0" applyFont="1" applyBorder="1" applyAlignment="1">
      <alignment horizontal="left" vertical="top" wrapText="1"/>
    </xf>
    <xf numFmtId="0" fontId="17"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17" fillId="0" borderId="28" xfId="0" applyFont="1" applyBorder="1" applyAlignment="1">
      <alignment horizontal="left" vertical="top" wrapText="1"/>
    </xf>
    <xf numFmtId="0" fontId="15" fillId="0" borderId="2"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justify" vertical="center" wrapText="1"/>
    </xf>
    <xf numFmtId="9" fontId="5" fillId="0" borderId="21"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9" fillId="0" borderId="1" xfId="0" applyFont="1" applyBorder="1" applyAlignment="1">
      <alignment horizontal="left" vertical="center" wrapText="1"/>
    </xf>
    <xf numFmtId="9" fontId="9" fillId="0" borderId="1" xfId="0" applyNumberFormat="1" applyFont="1" applyBorder="1" applyAlignment="1">
      <alignment horizontal="center" vertical="center" wrapText="1"/>
    </xf>
    <xf numFmtId="9" fontId="5" fillId="8" borderId="1" xfId="11" applyFont="1" applyFill="1" applyBorder="1" applyAlignment="1">
      <alignment horizontal="center" vertical="center" wrapText="1"/>
    </xf>
    <xf numFmtId="0" fontId="5" fillId="0" borderId="2"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0" fillId="8" borderId="11" xfId="0" applyFill="1" applyBorder="1" applyAlignment="1">
      <alignment horizontal="center" vertical="center"/>
    </xf>
    <xf numFmtId="0" fontId="5" fillId="0" borderId="1" xfId="0" applyFont="1" applyBorder="1" applyAlignment="1">
      <alignment horizontal="justify" vertical="top" wrapText="1"/>
    </xf>
    <xf numFmtId="0" fontId="18" fillId="0" borderId="6" xfId="0" applyFont="1" applyBorder="1" applyAlignment="1">
      <alignment horizontal="left" vertical="center" wrapText="1"/>
    </xf>
    <xf numFmtId="9" fontId="9" fillId="8" borderId="1" xfId="0" applyNumberFormat="1" applyFont="1" applyFill="1" applyBorder="1" applyAlignment="1">
      <alignment horizontal="center" vertical="center" wrapText="1"/>
    </xf>
    <xf numFmtId="0" fontId="9" fillId="0" borderId="11" xfId="0" applyFont="1" applyBorder="1" applyAlignment="1">
      <alignment horizontal="center" vertical="center" wrapText="1"/>
    </xf>
    <xf numFmtId="9" fontId="5" fillId="0" borderId="3" xfId="10"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46" xfId="0" applyFont="1" applyBorder="1" applyAlignment="1">
      <alignment horizontal="justify" vertical="center" wrapText="1"/>
    </xf>
    <xf numFmtId="0" fontId="5" fillId="0" borderId="45" xfId="0" applyFont="1" applyBorder="1" applyAlignment="1">
      <alignment horizontal="center" vertical="center" wrapText="1"/>
    </xf>
    <xf numFmtId="0" fontId="9" fillId="8" borderId="45" xfId="0" applyFont="1" applyFill="1" applyBorder="1" applyAlignment="1">
      <alignment horizontal="center" vertical="center" wrapText="1"/>
    </xf>
    <xf numFmtId="0" fontId="15" fillId="0" borderId="45" xfId="0" applyFont="1" applyBorder="1" applyAlignment="1">
      <alignment horizontal="center" vertical="center" wrapText="1"/>
    </xf>
    <xf numFmtId="9" fontId="15" fillId="0" borderId="45" xfId="11" applyFont="1" applyFill="1" applyBorder="1" applyAlignment="1">
      <alignment horizontal="center" vertical="center" wrapText="1"/>
    </xf>
    <xf numFmtId="9" fontId="5" fillId="0" borderId="1" xfId="11" applyFont="1" applyFill="1" applyBorder="1" applyAlignment="1">
      <alignment horizontal="left" vertical="top" wrapText="1"/>
    </xf>
    <xf numFmtId="0" fontId="15" fillId="0" borderId="1" xfId="0" applyFont="1" applyBorder="1" applyAlignment="1">
      <alignment horizontal="center" vertical="center" wrapText="1"/>
    </xf>
    <xf numFmtId="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9" fontId="5" fillId="0" borderId="2" xfId="10" applyFont="1" applyFill="1" applyBorder="1" applyAlignment="1">
      <alignment horizontal="center" vertical="center" wrapText="1"/>
    </xf>
    <xf numFmtId="0" fontId="34" fillId="0" borderId="2" xfId="0" applyFont="1" applyBorder="1" applyAlignment="1">
      <alignment horizontal="left" vertical="center" wrapText="1"/>
    </xf>
    <xf numFmtId="9" fontId="0" fillId="0" borderId="0" xfId="0" applyNumberFormat="1" applyAlignment="1">
      <alignment horizontal="center" vertical="center"/>
    </xf>
    <xf numFmtId="9" fontId="0" fillId="0" borderId="0" xfId="11" applyFont="1" applyAlignment="1">
      <alignment horizontal="center" vertical="center"/>
    </xf>
    <xf numFmtId="9" fontId="25" fillId="0" borderId="0" xfId="0" applyNumberFormat="1" applyFont="1"/>
    <xf numFmtId="9" fontId="5" fillId="0" borderId="1" xfId="11" applyFont="1" applyBorder="1" applyAlignment="1">
      <alignment horizontal="left" vertical="center" wrapText="1"/>
    </xf>
    <xf numFmtId="0" fontId="18" fillId="0" borderId="11" xfId="0" applyFont="1" applyBorder="1" applyAlignment="1">
      <alignment horizontal="center" vertical="center" wrapText="1"/>
    </xf>
    <xf numFmtId="0" fontId="9" fillId="8" borderId="11" xfId="0" applyFont="1" applyFill="1" applyBorder="1" applyAlignment="1">
      <alignment horizontal="center" vertical="center" wrapText="1"/>
    </xf>
    <xf numFmtId="0" fontId="5" fillId="0" borderId="21" xfId="0" applyFont="1" applyBorder="1" applyAlignment="1">
      <alignment horizontal="center" vertical="top" wrapText="1"/>
    </xf>
    <xf numFmtId="0" fontId="18" fillId="0" borderId="6" xfId="0" applyFont="1" applyBorder="1" applyAlignment="1">
      <alignment horizontal="left" vertical="top" wrapText="1"/>
    </xf>
    <xf numFmtId="0" fontId="15" fillId="0" borderId="0" xfId="0" applyFont="1" applyAlignment="1">
      <alignment wrapText="1"/>
    </xf>
    <xf numFmtId="0" fontId="5" fillId="0" borderId="11" xfId="0" applyFont="1" applyBorder="1" applyAlignment="1">
      <alignment horizontal="left" vertical="center" wrapText="1"/>
    </xf>
    <xf numFmtId="0" fontId="9" fillId="0" borderId="2" xfId="0" applyFont="1" applyBorder="1" applyAlignment="1">
      <alignment horizontal="center" vertical="center" wrapText="1"/>
    </xf>
    <xf numFmtId="0" fontId="34" fillId="0" borderId="1" xfId="0" applyFont="1" applyBorder="1" applyAlignment="1">
      <alignment horizontal="left" vertical="center" wrapText="1"/>
    </xf>
    <xf numFmtId="9" fontId="9" fillId="0" borderId="11"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0" xfId="0" applyNumberFormat="1" applyFont="1"/>
    <xf numFmtId="0" fontId="15" fillId="0" borderId="1" xfId="0" applyFont="1" applyBorder="1" applyAlignment="1">
      <alignment horizontal="left" vertical="center" wrapText="1"/>
    </xf>
    <xf numFmtId="0" fontId="5" fillId="0" borderId="12" xfId="0" applyFont="1" applyBorder="1" applyAlignment="1">
      <alignment horizontal="left" vertical="center" wrapText="1"/>
    </xf>
    <xf numFmtId="0" fontId="18" fillId="0" borderId="11" xfId="0" applyFont="1" applyBorder="1" applyAlignment="1">
      <alignment horizontal="left" vertical="center" wrapText="1"/>
    </xf>
    <xf numFmtId="0" fontId="5" fillId="8" borderId="12"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9" fillId="8" borderId="11" xfId="0" applyFont="1" applyFill="1" applyBorder="1" applyAlignment="1">
      <alignment horizontal="left" vertical="center" wrapText="1"/>
    </xf>
    <xf numFmtId="9" fontId="9" fillId="8" borderId="11" xfId="0" applyNumberFormat="1" applyFont="1" applyFill="1" applyBorder="1" applyAlignment="1">
      <alignment horizontal="center" vertical="center" wrapText="1"/>
    </xf>
    <xf numFmtId="0" fontId="15" fillId="0" borderId="11" xfId="0" applyFont="1" applyBorder="1" applyAlignment="1">
      <alignment horizontal="left" vertical="center" wrapText="1"/>
    </xf>
    <xf numFmtId="0" fontId="5" fillId="0" borderId="28" xfId="0" applyFont="1" applyBorder="1" applyAlignment="1">
      <alignment horizontal="left" vertical="center" wrapText="1"/>
    </xf>
    <xf numFmtId="0" fontId="5" fillId="0" borderId="12" xfId="0" applyFont="1" applyBorder="1" applyAlignment="1">
      <alignment vertical="center" wrapText="1"/>
    </xf>
    <xf numFmtId="0" fontId="5" fillId="0" borderId="12" xfId="0" applyFont="1" applyBorder="1" applyAlignment="1">
      <alignment wrapText="1"/>
    </xf>
    <xf numFmtId="9" fontId="5" fillId="8" borderId="1" xfId="11" applyFont="1" applyFill="1" applyBorder="1" applyAlignment="1">
      <alignment horizontal="left" vertical="center" wrapText="1"/>
    </xf>
    <xf numFmtId="9" fontId="5" fillId="0" borderId="1" xfId="11" applyFont="1" applyBorder="1" applyAlignment="1">
      <alignment horizontal="center" vertical="center" wrapText="1"/>
    </xf>
    <xf numFmtId="0" fontId="5" fillId="8" borderId="12" xfId="0" applyFont="1" applyFill="1" applyBorder="1" applyAlignment="1">
      <alignment horizontal="left" wrapText="1"/>
    </xf>
    <xf numFmtId="0" fontId="15" fillId="0" borderId="12" xfId="0" applyFont="1" applyBorder="1" applyAlignment="1">
      <alignment vertical="center" wrapText="1"/>
    </xf>
    <xf numFmtId="0" fontId="5" fillId="8" borderId="12" xfId="0" applyFont="1" applyFill="1" applyBorder="1" applyAlignment="1">
      <alignment horizontal="left" vertical="top" wrapText="1"/>
    </xf>
    <xf numFmtId="0" fontId="17" fillId="0" borderId="28" xfId="0" applyFont="1" applyBorder="1" applyAlignment="1">
      <alignment horizontal="center" vertical="center" wrapText="1"/>
    </xf>
    <xf numFmtId="9" fontId="5" fillId="0" borderId="3" xfId="11" applyFont="1" applyFill="1" applyBorder="1" applyAlignment="1">
      <alignment horizontal="center" vertical="center" wrapText="1"/>
    </xf>
    <xf numFmtId="0" fontId="5" fillId="0" borderId="12" xfId="0" applyFont="1" applyBorder="1" applyAlignment="1">
      <alignment horizontal="center" vertical="center"/>
    </xf>
    <xf numFmtId="0" fontId="15" fillId="0" borderId="0" xfId="0" applyFont="1" applyAlignment="1">
      <alignment horizontal="left" vertical="center" wrapText="1"/>
    </xf>
    <xf numFmtId="0" fontId="18" fillId="0" borderId="27" xfId="0" applyFont="1" applyBorder="1" applyAlignment="1">
      <alignment horizontal="center" vertical="center" wrapText="1"/>
    </xf>
    <xf numFmtId="0" fontId="15" fillId="0" borderId="18" xfId="0" applyFont="1" applyBorder="1" applyAlignment="1">
      <alignment horizontal="left" vertical="center" wrapText="1"/>
    </xf>
    <xf numFmtId="9" fontId="5" fillId="0" borderId="1" xfId="10" applyFont="1" applyBorder="1" applyAlignment="1">
      <alignment horizontal="center" vertical="center"/>
    </xf>
    <xf numFmtId="9" fontId="5" fillId="0" borderId="12" xfId="0" applyNumberFormat="1" applyFont="1"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5" fillId="0" borderId="33" xfId="0" applyFont="1" applyBorder="1" applyAlignment="1">
      <alignment horizontal="center" vertical="center" wrapText="1"/>
    </xf>
    <xf numFmtId="9" fontId="0" fillId="0" borderId="0" xfId="11" applyFont="1"/>
    <xf numFmtId="9" fontId="0" fillId="0" borderId="0" xfId="0" applyNumberFormat="1"/>
    <xf numFmtId="9" fontId="5" fillId="0" borderId="1" xfId="11" applyFont="1" applyFill="1" applyBorder="1" applyAlignment="1">
      <alignment vertical="center" wrapText="1"/>
    </xf>
    <xf numFmtId="9" fontId="13" fillId="8" borderId="1" xfId="0" applyNumberFormat="1" applyFont="1" applyFill="1" applyBorder="1" applyAlignment="1">
      <alignment horizontal="center" vertical="center"/>
    </xf>
    <xf numFmtId="0" fontId="28" fillId="0" borderId="11" xfId="0" applyFont="1" applyBorder="1" applyAlignment="1">
      <alignment horizontal="center" vertical="center" wrapText="1"/>
    </xf>
    <xf numFmtId="9" fontId="5" fillId="0" borderId="11" xfId="11" applyFont="1" applyBorder="1" applyAlignment="1">
      <alignment horizontal="center" vertical="center" wrapText="1"/>
    </xf>
    <xf numFmtId="9" fontId="5" fillId="0" borderId="6" xfId="11" applyFont="1" applyBorder="1" applyAlignment="1">
      <alignment horizontal="center" vertical="center" wrapText="1"/>
    </xf>
    <xf numFmtId="9" fontId="5" fillId="0" borderId="2" xfId="11" applyFont="1" applyBorder="1" applyAlignment="1">
      <alignment horizontal="center" vertical="center" wrapText="1"/>
    </xf>
    <xf numFmtId="9" fontId="5" fillId="0" borderId="3" xfId="10" applyFont="1" applyBorder="1" applyAlignment="1">
      <alignment horizontal="center" vertical="center"/>
    </xf>
    <xf numFmtId="0" fontId="15" fillId="0" borderId="12" xfId="0" applyFont="1" applyBorder="1" applyAlignment="1">
      <alignment horizontal="center" vertical="top" wrapText="1"/>
    </xf>
    <xf numFmtId="0" fontId="36" fillId="0" borderId="0" xfId="0" applyFont="1" applyAlignment="1">
      <alignment horizontal="left" wrapText="1"/>
    </xf>
    <xf numFmtId="0" fontId="37" fillId="0" borderId="1" xfId="0" applyFont="1" applyBorder="1" applyAlignment="1">
      <alignment horizontal="left" vertical="top" wrapText="1"/>
    </xf>
    <xf numFmtId="0" fontId="14" fillId="12" borderId="7" xfId="0" applyFont="1" applyFill="1" applyBorder="1" applyAlignment="1">
      <alignment horizontal="center" vertical="center" wrapText="1"/>
    </xf>
    <xf numFmtId="0" fontId="14" fillId="12" borderId="7" xfId="0" applyFont="1" applyFill="1" applyBorder="1" applyAlignment="1">
      <alignment horizontal="center" vertical="center"/>
    </xf>
    <xf numFmtId="0" fontId="41" fillId="8" borderId="1" xfId="0" applyFont="1" applyFill="1" applyBorder="1" applyAlignment="1">
      <alignment vertical="center" wrapText="1"/>
    </xf>
    <xf numFmtId="0" fontId="40" fillId="8" borderId="1" xfId="0" applyFont="1" applyFill="1" applyBorder="1" applyAlignment="1">
      <alignment horizontal="center" vertical="center" wrapText="1"/>
    </xf>
    <xf numFmtId="14" fontId="41" fillId="8" borderId="1" xfId="0" applyNumberFormat="1" applyFont="1" applyFill="1" applyBorder="1" applyAlignment="1">
      <alignment horizontal="center" vertical="center" wrapText="1"/>
    </xf>
    <xf numFmtId="0" fontId="41" fillId="8" borderId="1" xfId="0" applyFont="1" applyFill="1" applyBorder="1" applyAlignment="1">
      <alignment horizontal="center" vertical="center" wrapText="1"/>
    </xf>
    <xf numFmtId="14" fontId="40" fillId="8" borderId="1" xfId="0" applyNumberFormat="1" applyFont="1" applyFill="1" applyBorder="1" applyAlignment="1">
      <alignment horizontal="center" vertical="center" wrapText="1"/>
    </xf>
    <xf numFmtId="14" fontId="41" fillId="0" borderId="1" xfId="0" applyNumberFormat="1" applyFont="1" applyBorder="1" applyAlignment="1">
      <alignment horizontal="center" vertical="center" wrapText="1"/>
    </xf>
    <xf numFmtId="0" fontId="41" fillId="8" borderId="1" xfId="0" applyFont="1" applyFill="1" applyBorder="1" applyAlignment="1">
      <alignment horizontal="justify" vertical="center" wrapText="1"/>
    </xf>
    <xf numFmtId="166" fontId="40" fillId="0" borderId="1" xfId="0" applyNumberFormat="1" applyFont="1" applyBorder="1" applyAlignment="1">
      <alignment horizontal="center" vertical="center" wrapText="1"/>
    </xf>
    <xf numFmtId="166" fontId="40" fillId="8" borderId="1" xfId="0" applyNumberFormat="1" applyFont="1" applyFill="1" applyBorder="1" applyAlignment="1">
      <alignment horizontal="center" vertical="center" wrapText="1"/>
    </xf>
    <xf numFmtId="9" fontId="13" fillId="8" borderId="0" xfId="0" applyNumberFormat="1" applyFont="1" applyFill="1" applyAlignment="1">
      <alignment horizontal="center" vertical="center"/>
    </xf>
    <xf numFmtId="0" fontId="14" fillId="13" borderId="7" xfId="0" applyFont="1" applyFill="1" applyBorder="1" applyAlignment="1">
      <alignment horizontal="center" vertical="center" wrapText="1"/>
    </xf>
    <xf numFmtId="0" fontId="14" fillId="13" borderId="13" xfId="0" applyFont="1" applyFill="1" applyBorder="1" applyAlignment="1">
      <alignment horizontal="center" vertical="center" wrapText="1"/>
    </xf>
    <xf numFmtId="9" fontId="27" fillId="14" borderId="4" xfId="0" applyNumberFormat="1" applyFont="1" applyFill="1" applyBorder="1" applyAlignment="1">
      <alignment horizontal="center" vertical="center"/>
    </xf>
    <xf numFmtId="0" fontId="24" fillId="14" borderId="19" xfId="0" applyFont="1" applyFill="1" applyBorder="1" applyAlignment="1">
      <alignment horizontal="center" vertical="center"/>
    </xf>
    <xf numFmtId="10" fontId="38" fillId="0" borderId="0" xfId="0" applyNumberFormat="1" applyFont="1"/>
    <xf numFmtId="10" fontId="0" fillId="0" borderId="0" xfId="0" applyNumberFormat="1" applyAlignment="1">
      <alignment horizontal="center" vertical="center"/>
    </xf>
    <xf numFmtId="10" fontId="0" fillId="0" borderId="0" xfId="0" applyNumberFormat="1"/>
    <xf numFmtId="0" fontId="5" fillId="0" borderId="0" xfId="0" applyFont="1" applyAlignment="1">
      <alignment horizontal="justify" vertical="top" wrapText="1"/>
    </xf>
    <xf numFmtId="0" fontId="14" fillId="13" borderId="8" xfId="0" applyFont="1" applyFill="1" applyBorder="1" applyAlignment="1">
      <alignment horizontal="center" vertical="center" wrapText="1"/>
    </xf>
    <xf numFmtId="0" fontId="14" fillId="13" borderId="7" xfId="0" applyFont="1" applyFill="1" applyBorder="1" applyAlignment="1">
      <alignment horizontal="center" vertical="center"/>
    </xf>
    <xf numFmtId="0" fontId="14" fillId="13" borderId="13" xfId="0" applyFont="1" applyFill="1" applyBorder="1" applyAlignment="1">
      <alignment horizontal="center" vertical="center"/>
    </xf>
    <xf numFmtId="0" fontId="14" fillId="13" borderId="15"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5" fillId="0" borderId="34" xfId="0" applyFont="1" applyBorder="1" applyAlignment="1">
      <alignment horizontal="center" vertical="center" wrapText="1"/>
    </xf>
    <xf numFmtId="0" fontId="14" fillId="13" borderId="44"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45" xfId="0" applyFont="1" applyFill="1" applyBorder="1" applyAlignment="1">
      <alignment horizontal="center" vertical="center" wrapText="1"/>
    </xf>
    <xf numFmtId="0" fontId="14" fillId="13" borderId="40"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9" fillId="0" borderId="49" xfId="0" applyFont="1" applyBorder="1" applyAlignment="1">
      <alignment horizontal="center" vertical="center" wrapText="1"/>
    </xf>
    <xf numFmtId="0" fontId="34" fillId="7" borderId="21" xfId="0" applyFont="1" applyFill="1" applyBorder="1" applyAlignment="1">
      <alignment vertical="center" wrapText="1"/>
    </xf>
    <xf numFmtId="0" fontId="5" fillId="0" borderId="21" xfId="0" applyFont="1" applyBorder="1" applyAlignment="1">
      <alignment horizontal="left" vertical="center" wrapText="1"/>
    </xf>
    <xf numFmtId="9" fontId="5" fillId="0" borderId="33" xfId="10" applyFont="1" applyBorder="1" applyAlignment="1">
      <alignment horizontal="center" vertical="center"/>
    </xf>
    <xf numFmtId="0" fontId="26" fillId="0" borderId="1" xfId="0" applyFont="1" applyBorder="1" applyAlignment="1">
      <alignment horizontal="center" vertical="center" wrapText="1"/>
    </xf>
    <xf numFmtId="0" fontId="0" fillId="0" borderId="1" xfId="0" applyBorder="1"/>
    <xf numFmtId="14" fontId="40" fillId="8" borderId="6" xfId="0" applyNumberFormat="1" applyFont="1" applyFill="1" applyBorder="1" applyAlignment="1">
      <alignment horizontal="center" vertical="center" wrapText="1"/>
    </xf>
    <xf numFmtId="166" fontId="40" fillId="8"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9" fontId="9" fillId="0" borderId="6" xfId="0" applyNumberFormat="1" applyFont="1" applyBorder="1" applyAlignment="1">
      <alignment horizontal="center" vertical="center" wrapText="1"/>
    </xf>
    <xf numFmtId="0" fontId="15" fillId="0" borderId="0" xfId="0" applyFont="1" applyAlignment="1">
      <alignment horizontal="center" vertical="center" wrapText="1"/>
    </xf>
    <xf numFmtId="0" fontId="5" fillId="0" borderId="21" xfId="0" applyFont="1" applyBorder="1" applyAlignment="1">
      <alignment horizontal="left" vertical="top" wrapText="1"/>
    </xf>
    <xf numFmtId="0" fontId="17" fillId="0" borderId="0" xfId="0" applyFont="1" applyAlignment="1">
      <alignment horizontal="center" vertical="center" wrapText="1"/>
    </xf>
    <xf numFmtId="0" fontId="5" fillId="0" borderId="6" xfId="0" applyFont="1" applyBorder="1" applyAlignment="1">
      <alignment horizontal="left" vertical="center" wrapText="1"/>
    </xf>
    <xf numFmtId="0" fontId="35" fillId="0" borderId="6"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14" fontId="44" fillId="0" borderId="1" xfId="0" applyNumberFormat="1" applyFont="1" applyBorder="1" applyAlignment="1">
      <alignment horizontal="center" vertical="center" wrapText="1"/>
    </xf>
    <xf numFmtId="0" fontId="44" fillId="0" borderId="1" xfId="0" applyFont="1" applyBorder="1" applyAlignment="1">
      <alignment vertical="center" wrapText="1"/>
    </xf>
    <xf numFmtId="0" fontId="5" fillId="0" borderId="34" xfId="0" quotePrefix="1" applyFont="1" applyBorder="1" applyAlignment="1">
      <alignment horizontal="center" vertical="center" wrapText="1"/>
    </xf>
    <xf numFmtId="0" fontId="5" fillId="0" borderId="21" xfId="0" quotePrefix="1" applyFont="1" applyBorder="1" applyAlignment="1">
      <alignment horizontal="center" vertical="center" wrapText="1"/>
    </xf>
    <xf numFmtId="9" fontId="5" fillId="0" borderId="34" xfId="0" applyNumberFormat="1" applyFont="1" applyBorder="1" applyAlignment="1">
      <alignment horizontal="center" vertical="center" wrapText="1"/>
    </xf>
    <xf numFmtId="0" fontId="5" fillId="0" borderId="0" xfId="0" applyFont="1" applyProtection="1">
      <protection locked="0"/>
    </xf>
    <xf numFmtId="0" fontId="15" fillId="0" borderId="21" xfId="0" applyFont="1" applyBorder="1" applyAlignment="1">
      <alignment vertical="center" wrapText="1"/>
    </xf>
    <xf numFmtId="9" fontId="9" fillId="0" borderId="1" xfId="11" applyFont="1" applyBorder="1" applyAlignment="1">
      <alignment horizontal="center" vertical="center" wrapText="1"/>
    </xf>
    <xf numFmtId="9" fontId="5" fillId="0" borderId="34" xfId="11" applyFont="1" applyFill="1" applyBorder="1" applyAlignment="1">
      <alignment horizontal="center" vertical="center" wrapText="1"/>
    </xf>
    <xf numFmtId="9" fontId="5" fillId="17" borderId="1" xfId="10" applyFont="1" applyFill="1" applyBorder="1" applyAlignment="1">
      <alignment horizontal="center" vertical="center"/>
    </xf>
    <xf numFmtId="9" fontId="5" fillId="17" borderId="1" xfId="10" applyFont="1" applyFill="1" applyBorder="1" applyAlignment="1">
      <alignment horizontal="center" vertical="center" wrapText="1"/>
    </xf>
    <xf numFmtId="9" fontId="9" fillId="17" borderId="0" xfId="0" applyNumberFormat="1" applyFont="1" applyFill="1"/>
    <xf numFmtId="0" fontId="45" fillId="14" borderId="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12" xfId="0" applyFont="1" applyBorder="1" applyAlignment="1">
      <alignment horizontal="center" vertical="center" wrapText="1"/>
    </xf>
    <xf numFmtId="0" fontId="34" fillId="0" borderId="2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1" xfId="0" applyFont="1" applyBorder="1" applyAlignment="1">
      <alignment horizontal="left" vertical="center" wrapText="1"/>
    </xf>
    <xf numFmtId="10" fontId="16" fillId="0" borderId="1" xfId="0" applyNumberFormat="1" applyFont="1" applyBorder="1" applyAlignment="1">
      <alignment horizontal="center" vertical="center"/>
    </xf>
    <xf numFmtId="10" fontId="0" fillId="11" borderId="0" xfId="0" applyNumberFormat="1" applyFill="1" applyAlignment="1">
      <alignment horizontal="center" vertical="center"/>
    </xf>
    <xf numFmtId="10" fontId="0" fillId="0" borderId="0" xfId="11" applyNumberFormat="1" applyFont="1" applyFill="1"/>
    <xf numFmtId="10" fontId="0" fillId="17" borderId="0" xfId="0" applyNumberFormat="1" applyFill="1" applyAlignment="1">
      <alignment horizontal="center" vertical="center"/>
    </xf>
    <xf numFmtId="9" fontId="13" fillId="17" borderId="1" xfId="0" applyNumberFormat="1" applyFont="1" applyFill="1" applyBorder="1" applyAlignment="1">
      <alignment horizontal="center" vertical="center"/>
    </xf>
    <xf numFmtId="9" fontId="5" fillId="0" borderId="0" xfId="10" applyFont="1" applyFill="1" applyBorder="1" applyAlignment="1">
      <alignment horizontal="center" vertical="center"/>
    </xf>
    <xf numFmtId="0" fontId="5" fillId="0" borderId="40" xfId="0" applyFont="1" applyBorder="1" applyAlignment="1">
      <alignment horizontal="center" vertical="center" wrapText="1"/>
    </xf>
    <xf numFmtId="9" fontId="5" fillId="18" borderId="1" xfId="10" applyFont="1" applyFill="1" applyBorder="1" applyAlignment="1">
      <alignment horizontal="center" vertical="center"/>
    </xf>
    <xf numFmtId="49" fontId="5" fillId="18" borderId="1" xfId="10" applyNumberFormat="1" applyFont="1" applyFill="1" applyBorder="1" applyAlignment="1">
      <alignment horizontal="center" vertical="center"/>
    </xf>
    <xf numFmtId="0" fontId="48" fillId="7" borderId="11" xfId="0" applyFont="1" applyFill="1" applyBorder="1" applyAlignment="1">
      <alignment horizontal="left" vertical="center" wrapText="1"/>
    </xf>
    <xf numFmtId="0" fontId="47" fillId="7" borderId="11" xfId="0" applyFont="1" applyFill="1" applyBorder="1" applyAlignment="1">
      <alignment horizontal="left" vertical="center" wrapText="1"/>
    </xf>
    <xf numFmtId="9" fontId="47" fillId="7" borderId="11" xfId="0" applyNumberFormat="1" applyFont="1" applyFill="1" applyBorder="1" applyAlignment="1">
      <alignment horizontal="center" vertical="center" wrapText="1"/>
    </xf>
    <xf numFmtId="14" fontId="40" fillId="0" borderId="1" xfId="0" applyNumberFormat="1" applyFont="1" applyBorder="1" applyAlignment="1">
      <alignment horizontal="center" vertical="center" wrapText="1"/>
    </xf>
    <xf numFmtId="0" fontId="0" fillId="8" borderId="1" xfId="0" applyFill="1" applyBorder="1"/>
    <xf numFmtId="0" fontId="2" fillId="8" borderId="1" xfId="0" applyFont="1" applyFill="1" applyBorder="1" applyAlignment="1">
      <alignment horizontal="center" vertical="center"/>
    </xf>
    <xf numFmtId="49" fontId="49" fillId="8" borderId="0" xfId="0" applyNumberFormat="1" applyFont="1" applyFill="1" applyAlignment="1">
      <alignment horizontal="justify" vertical="center" wrapText="1"/>
    </xf>
    <xf numFmtId="9" fontId="5" fillId="0" borderId="1" xfId="11" applyFont="1" applyFill="1" applyBorder="1" applyAlignment="1">
      <alignment horizontal="justify" vertical="center" wrapText="1"/>
    </xf>
    <xf numFmtId="0" fontId="5" fillId="0" borderId="46" xfId="0" applyFont="1" applyBorder="1" applyAlignment="1">
      <alignment horizontal="justify" vertical="top" wrapText="1"/>
    </xf>
    <xf numFmtId="0" fontId="15" fillId="0" borderId="5" xfId="0" applyFont="1" applyBorder="1" applyAlignment="1">
      <alignment horizontal="justify" vertical="top" wrapText="1"/>
    </xf>
    <xf numFmtId="9" fontId="5" fillId="0" borderId="1" xfId="11" applyFont="1" applyFill="1" applyBorder="1" applyAlignment="1">
      <alignment horizontal="justify" vertical="top" wrapText="1"/>
    </xf>
    <xf numFmtId="0" fontId="9" fillId="8" borderId="1" xfId="0" applyFont="1" applyFill="1" applyBorder="1" applyAlignment="1">
      <alignment horizontal="justify" vertical="center" wrapText="1"/>
    </xf>
    <xf numFmtId="0" fontId="9" fillId="0" borderId="6" xfId="0" applyFont="1" applyBorder="1" applyAlignment="1">
      <alignment horizontal="justify" vertical="center" wrapText="1"/>
    </xf>
    <xf numFmtId="0" fontId="9" fillId="0" borderId="1" xfId="0" applyFont="1" applyBorder="1" applyAlignment="1">
      <alignment horizontal="justify" vertical="center" wrapText="1"/>
    </xf>
    <xf numFmtId="49" fontId="34" fillId="0" borderId="11" xfId="10" applyNumberFormat="1" applyFont="1" applyBorder="1" applyAlignment="1">
      <alignment horizontal="center" vertical="center"/>
    </xf>
    <xf numFmtId="9" fontId="47" fillId="7" borderId="11" xfId="0" applyNumberFormat="1" applyFont="1" applyFill="1" applyBorder="1" applyAlignment="1">
      <alignment horizontal="center" vertical="center"/>
    </xf>
    <xf numFmtId="0" fontId="47" fillId="7" borderId="11" xfId="0" applyFont="1" applyFill="1" applyBorder="1" applyAlignment="1">
      <alignment horizontal="center" vertical="center" wrapText="1"/>
    </xf>
    <xf numFmtId="9" fontId="47" fillId="0" borderId="11" xfId="0" applyNumberFormat="1" applyFont="1" applyBorder="1" applyAlignment="1">
      <alignment horizontal="center" vertical="center"/>
    </xf>
    <xf numFmtId="9" fontId="5" fillId="0" borderId="12" xfId="0" quotePrefix="1"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50" xfId="0" applyBorder="1" applyAlignment="1">
      <alignment horizontal="center" vertical="center" wrapText="1"/>
    </xf>
    <xf numFmtId="0" fontId="0" fillId="19" borderId="28" xfId="0" applyFill="1" applyBorder="1" applyAlignment="1">
      <alignment horizontal="center" vertical="center" wrapText="1"/>
    </xf>
    <xf numFmtId="0" fontId="0" fillId="19" borderId="11" xfId="0" applyFill="1" applyBorder="1" applyAlignment="1">
      <alignment horizontal="center" vertical="center" wrapText="1"/>
    </xf>
    <xf numFmtId="0" fontId="0" fillId="19" borderId="11" xfId="0" applyFill="1" applyBorder="1" applyAlignment="1">
      <alignment horizontal="center" vertical="center"/>
    </xf>
    <xf numFmtId="0" fontId="17" fillId="0" borderId="51" xfId="0" applyFont="1" applyBorder="1" applyAlignment="1">
      <alignment horizontal="center" vertical="center" wrapText="1"/>
    </xf>
    <xf numFmtId="0" fontId="17" fillId="0" borderId="34" xfId="0" applyFont="1" applyBorder="1" applyAlignment="1">
      <alignment horizontal="center" vertical="center" wrapText="1"/>
    </xf>
    <xf numFmtId="9" fontId="5" fillId="0" borderId="1" xfId="10" applyFont="1" applyFill="1" applyBorder="1" applyAlignment="1">
      <alignment horizontal="left" vertical="center" wrapText="1"/>
    </xf>
    <xf numFmtId="9" fontId="5" fillId="0" borderId="6" xfId="1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top" wrapText="1"/>
    </xf>
    <xf numFmtId="0" fontId="5" fillId="0" borderId="11" xfId="0" applyFont="1" applyBorder="1" applyAlignment="1">
      <alignment horizontal="justify" vertical="center" wrapText="1"/>
    </xf>
    <xf numFmtId="9" fontId="5" fillId="0" borderId="12" xfId="0" applyNumberFormat="1" applyFont="1" applyBorder="1" applyAlignment="1">
      <alignment wrapText="1"/>
    </xf>
    <xf numFmtId="0" fontId="5" fillId="0" borderId="12" xfId="0" applyFont="1" applyBorder="1"/>
    <xf numFmtId="9" fontId="5" fillId="0" borderId="21" xfId="0" applyNumberFormat="1" applyFont="1" applyBorder="1" applyAlignment="1">
      <alignment wrapText="1"/>
    </xf>
    <xf numFmtId="0" fontId="9" fillId="0" borderId="5" xfId="0" applyFont="1" applyBorder="1" applyAlignment="1">
      <alignment wrapText="1"/>
    </xf>
    <xf numFmtId="0" fontId="52" fillId="0" borderId="12" xfId="0" applyFont="1" applyBorder="1" applyAlignment="1">
      <alignment wrapText="1"/>
    </xf>
    <xf numFmtId="0" fontId="53" fillId="0" borderId="12" xfId="0" applyFont="1" applyBorder="1" applyAlignment="1">
      <alignment wrapText="1"/>
    </xf>
    <xf numFmtId="0" fontId="53" fillId="0" borderId="21" xfId="0" applyFont="1" applyBorder="1" applyAlignment="1">
      <alignment wrapText="1"/>
    </xf>
    <xf numFmtId="9" fontId="0" fillId="7" borderId="21" xfId="0" applyNumberFormat="1" applyFill="1" applyBorder="1"/>
    <xf numFmtId="0" fontId="13" fillId="0" borderId="0" xfId="0" applyFont="1" applyAlignment="1">
      <alignment horizontal="center" vertical="center"/>
    </xf>
    <xf numFmtId="0" fontId="13" fillId="19" borderId="11" xfId="0" applyFont="1" applyFill="1" applyBorder="1" applyAlignment="1">
      <alignment horizontal="center" vertical="center"/>
    </xf>
    <xf numFmtId="0" fontId="13" fillId="19" borderId="37" xfId="0" applyFont="1" applyFill="1" applyBorder="1" applyAlignment="1">
      <alignment horizontal="center" vertical="center"/>
    </xf>
    <xf numFmtId="0" fontId="13" fillId="19" borderId="27" xfId="0" applyFont="1" applyFill="1" applyBorder="1" applyAlignment="1">
      <alignment horizontal="center" vertical="center"/>
    </xf>
    <xf numFmtId="0" fontId="13" fillId="19" borderId="11" xfId="0" applyFont="1" applyFill="1" applyBorder="1" applyAlignment="1">
      <alignment horizontal="center" vertical="center" wrapText="1"/>
    </xf>
    <xf numFmtId="9" fontId="34" fillId="0" borderId="52" xfId="10" applyFont="1" applyBorder="1" applyAlignment="1">
      <alignment horizontal="center" vertical="center" wrapText="1"/>
    </xf>
    <xf numFmtId="0" fontId="34" fillId="0" borderId="52" xfId="0" applyFont="1" applyBorder="1" applyAlignment="1">
      <alignment horizontal="left" vertical="center" wrapText="1"/>
    </xf>
    <xf numFmtId="9" fontId="34" fillId="0" borderId="11" xfId="10" applyFont="1" applyBorder="1" applyAlignment="1">
      <alignment horizontal="center" vertical="center" wrapText="1"/>
    </xf>
    <xf numFmtId="9" fontId="34" fillId="0" borderId="11" xfId="10" applyFont="1" applyBorder="1" applyAlignment="1">
      <alignment horizontal="left" vertical="center" wrapText="1"/>
    </xf>
    <xf numFmtId="0" fontId="34" fillId="0" borderId="27" xfId="0" applyFont="1" applyBorder="1" applyAlignment="1">
      <alignment horizontal="center" vertical="center"/>
    </xf>
    <xf numFmtId="0" fontId="34" fillId="7" borderId="27" xfId="0" applyFont="1" applyFill="1" applyBorder="1" applyAlignment="1">
      <alignment vertical="center" wrapText="1"/>
    </xf>
    <xf numFmtId="9" fontId="34" fillId="0" borderId="27" xfId="0" applyNumberFormat="1" applyFont="1" applyBorder="1" applyAlignment="1">
      <alignment horizontal="center" vertical="center"/>
    </xf>
    <xf numFmtId="0" fontId="34" fillId="0" borderId="27" xfId="0" applyFont="1" applyBorder="1" applyAlignment="1">
      <alignment vertical="center" wrapText="1"/>
    </xf>
    <xf numFmtId="9" fontId="47" fillId="7" borderId="52" xfId="0" applyNumberFormat="1" applyFont="1" applyFill="1" applyBorder="1" applyAlignment="1">
      <alignment horizontal="center" vertical="center"/>
    </xf>
    <xf numFmtId="9" fontId="34" fillId="7" borderId="52" xfId="0" applyNumberFormat="1" applyFont="1" applyFill="1" applyBorder="1" applyAlignment="1">
      <alignment horizontal="center" vertical="center"/>
    </xf>
    <xf numFmtId="0" fontId="34" fillId="7" borderId="11" xfId="0" applyFont="1" applyFill="1" applyBorder="1" applyAlignment="1">
      <alignment vertical="center" wrapText="1"/>
    </xf>
    <xf numFmtId="9" fontId="34" fillId="0" borderId="27" xfId="10" applyFont="1" applyBorder="1" applyAlignment="1">
      <alignment horizontal="center" vertical="center" wrapText="1"/>
    </xf>
    <xf numFmtId="0" fontId="34" fillId="7" borderId="52" xfId="0" applyFont="1" applyFill="1" applyBorder="1" applyAlignment="1">
      <alignment vertical="center" wrapText="1"/>
    </xf>
    <xf numFmtId="0" fontId="34" fillId="7" borderId="11" xfId="0" applyFont="1" applyFill="1" applyBorder="1" applyAlignment="1">
      <alignment horizontal="left" vertical="top" wrapText="1"/>
    </xf>
    <xf numFmtId="9" fontId="36" fillId="0" borderId="53" xfId="0" applyNumberFormat="1" applyFont="1" applyBorder="1" applyAlignment="1">
      <alignment horizontal="center" vertical="center" wrapText="1"/>
    </xf>
    <xf numFmtId="0" fontId="34" fillId="0" borderId="53" xfId="0" applyFont="1" applyBorder="1" applyAlignment="1">
      <alignment horizontal="left" vertical="center" wrapText="1"/>
    </xf>
    <xf numFmtId="9" fontId="9" fillId="8" borderId="3"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1" fontId="5" fillId="0" borderId="1" xfId="10" applyNumberFormat="1" applyFont="1" applyBorder="1" applyAlignment="1">
      <alignment horizontal="center" vertical="center"/>
    </xf>
    <xf numFmtId="0" fontId="14" fillId="20" borderId="7" xfId="0" applyFont="1" applyFill="1" applyBorder="1" applyAlignment="1">
      <alignment horizontal="center" vertical="center"/>
    </xf>
    <xf numFmtId="0" fontId="14" fillId="20" borderId="7" xfId="0" applyFont="1" applyFill="1" applyBorder="1" applyAlignment="1">
      <alignment horizontal="center" vertical="center" wrapText="1"/>
    </xf>
    <xf numFmtId="0" fontId="0" fillId="21" borderId="11" xfId="0" applyFill="1" applyBorder="1" applyAlignment="1">
      <alignment horizontal="center" vertical="center"/>
    </xf>
    <xf numFmtId="0" fontId="0" fillId="6" borderId="11" xfId="0" applyFill="1" applyBorder="1" applyAlignment="1">
      <alignment horizontal="center" vertical="center" wrapText="1"/>
    </xf>
    <xf numFmtId="0" fontId="0" fillId="21" borderId="11" xfId="0" applyFill="1" applyBorder="1" applyAlignment="1">
      <alignment horizontal="center" vertical="center" wrapText="1"/>
    </xf>
    <xf numFmtId="9" fontId="5" fillId="0" borderId="1" xfId="11" applyFont="1" applyFill="1" applyBorder="1" applyAlignment="1">
      <alignment horizontal="center" vertical="center"/>
    </xf>
    <xf numFmtId="0" fontId="5" fillId="10" borderId="3" xfId="0" applyFont="1" applyFill="1" applyBorder="1" applyAlignment="1">
      <alignment horizontal="center" vertical="center" wrapText="1"/>
    </xf>
    <xf numFmtId="0" fontId="5" fillId="10" borderId="33"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0" fillId="0" borderId="0" xfId="0" applyAlignment="1">
      <alignment wrapText="1"/>
    </xf>
    <xf numFmtId="0" fontId="5" fillId="10" borderId="4" xfId="0" applyFont="1" applyFill="1" applyBorder="1" applyAlignment="1">
      <alignment horizontal="center" vertical="center" wrapText="1"/>
    </xf>
    <xf numFmtId="0" fontId="0" fillId="17" borderId="50" xfId="0" applyFill="1" applyBorder="1" applyAlignment="1">
      <alignment horizontal="center" vertical="center" wrapText="1"/>
    </xf>
    <xf numFmtId="0" fontId="0" fillId="17" borderId="11" xfId="0" applyFill="1" applyBorder="1" applyAlignment="1">
      <alignment horizontal="center" vertical="center" wrapText="1"/>
    </xf>
    <xf numFmtId="9" fontId="5" fillId="0" borderId="2" xfId="11" applyFont="1" applyBorder="1" applyAlignment="1">
      <alignment wrapText="1"/>
    </xf>
    <xf numFmtId="9" fontId="9" fillId="0" borderId="19"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50" xfId="0" applyFont="1" applyBorder="1" applyAlignment="1">
      <alignment horizontal="center" vertical="center" wrapText="1"/>
    </xf>
    <xf numFmtId="0" fontId="5" fillId="0" borderId="50" xfId="0" applyFont="1" applyBorder="1" applyAlignment="1">
      <alignment horizontal="center" vertical="center" wrapText="1"/>
    </xf>
    <xf numFmtId="0" fontId="9" fillId="10" borderId="50" xfId="0" applyFont="1" applyFill="1" applyBorder="1" applyAlignment="1">
      <alignment horizontal="center" vertical="center" wrapText="1"/>
    </xf>
    <xf numFmtId="9" fontId="9" fillId="0" borderId="0" xfId="11" applyFont="1" applyAlignment="1">
      <alignment horizontal="center" vertical="center" wrapText="1"/>
    </xf>
    <xf numFmtId="9" fontId="26" fillId="0" borderId="0" xfId="11" applyFont="1" applyAlignment="1">
      <alignment horizontal="center" vertical="center" wrapText="1"/>
    </xf>
    <xf numFmtId="0" fontId="5" fillId="0" borderId="54" xfId="0" applyFont="1" applyBorder="1" applyAlignment="1">
      <alignment horizontal="left" vertical="center" wrapText="1"/>
    </xf>
    <xf numFmtId="0" fontId="5" fillId="0" borderId="20" xfId="0" applyFont="1" applyBorder="1" applyAlignment="1">
      <alignment horizontal="center" vertical="center" wrapText="1"/>
    </xf>
    <xf numFmtId="0" fontId="0" fillId="8" borderId="1" xfId="0" applyFill="1" applyBorder="1" applyAlignment="1">
      <alignment wrapText="1"/>
    </xf>
    <xf numFmtId="0" fontId="5" fillId="17" borderId="1" xfId="0" applyFont="1" applyFill="1" applyBorder="1" applyAlignment="1">
      <alignment horizontal="center" vertical="center" wrapText="1"/>
    </xf>
    <xf numFmtId="0" fontId="0" fillId="0" borderId="0" xfId="13" applyFont="1"/>
    <xf numFmtId="0" fontId="13" fillId="0" borderId="0" xfId="13" applyFont="1"/>
    <xf numFmtId="0" fontId="0" fillId="0" borderId="11" xfId="13" applyFont="1" applyBorder="1"/>
    <xf numFmtId="0" fontId="0" fillId="0" borderId="11" xfId="13" applyFont="1" applyBorder="1" applyAlignment="1">
      <alignment horizontal="center"/>
    </xf>
    <xf numFmtId="0" fontId="0" fillId="0" borderId="50" xfId="13" applyFont="1" applyBorder="1" applyAlignment="1">
      <alignment horizontal="center"/>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6" xfId="0" applyFont="1" applyFill="1" applyBorder="1" applyAlignment="1">
      <alignment horizontal="center" vertical="center" wrapText="1"/>
    </xf>
    <xf numFmtId="9" fontId="5" fillId="6" borderId="1" xfId="10" applyFont="1" applyFill="1" applyBorder="1" applyAlignment="1">
      <alignment horizontal="center" vertical="center"/>
    </xf>
    <xf numFmtId="10" fontId="0" fillId="6" borderId="0" xfId="0" applyNumberFormat="1" applyFill="1" applyAlignment="1">
      <alignment horizontal="center" vertical="center"/>
    </xf>
    <xf numFmtId="9" fontId="13" fillId="6" borderId="1" xfId="0" applyNumberFormat="1" applyFont="1" applyFill="1" applyBorder="1" applyAlignment="1">
      <alignment horizontal="center" vertical="center"/>
    </xf>
    <xf numFmtId="0" fontId="31" fillId="6" borderId="0" xfId="0" applyFont="1" applyFill="1"/>
    <xf numFmtId="0" fontId="5" fillId="17" borderId="33" xfId="0" applyFont="1" applyFill="1" applyBorder="1" applyAlignment="1">
      <alignment horizontal="center" vertical="center" wrapText="1"/>
    </xf>
    <xf numFmtId="0" fontId="9" fillId="17" borderId="37" xfId="0" applyFont="1" applyFill="1" applyBorder="1" applyAlignment="1">
      <alignment horizontal="center" vertical="center" wrapText="1"/>
    </xf>
    <xf numFmtId="0" fontId="15" fillId="5" borderId="1" xfId="0" applyFont="1" applyFill="1" applyBorder="1"/>
    <xf numFmtId="0" fontId="56" fillId="8" borderId="1" xfId="0" applyFont="1" applyFill="1" applyBorder="1" applyAlignment="1">
      <alignment vertical="center" wrapText="1"/>
    </xf>
    <xf numFmtId="0" fontId="58" fillId="8" borderId="1" xfId="0" applyFont="1" applyFill="1" applyBorder="1" applyAlignment="1">
      <alignment horizontal="justify" vertical="center" wrapText="1"/>
    </xf>
    <xf numFmtId="49" fontId="5" fillId="6" borderId="1" xfId="10" applyNumberFormat="1" applyFont="1" applyFill="1" applyBorder="1" applyAlignment="1">
      <alignment horizontal="center" vertical="center"/>
    </xf>
    <xf numFmtId="1" fontId="5" fillId="6" borderId="1" xfId="10" applyNumberFormat="1" applyFont="1" applyFill="1" applyBorder="1" applyAlignment="1">
      <alignment horizontal="center" vertical="center"/>
    </xf>
    <xf numFmtId="0" fontId="15" fillId="10" borderId="0" xfId="0" applyFont="1" applyFill="1" applyAlignment="1">
      <alignment vertical="top" wrapText="1"/>
    </xf>
    <xf numFmtId="9" fontId="35" fillId="0" borderId="1" xfId="11" applyFont="1" applyFill="1" applyBorder="1" applyAlignment="1">
      <alignment horizontal="center" vertical="center"/>
    </xf>
    <xf numFmtId="0" fontId="54" fillId="9" borderId="0" xfId="0" applyFont="1" applyFill="1" applyProtection="1">
      <protection locked="0"/>
    </xf>
    <xf numFmtId="0" fontId="61" fillId="8" borderId="1" xfId="0" applyFont="1" applyFill="1" applyBorder="1" applyAlignment="1">
      <alignment vertical="center" wrapText="1"/>
    </xf>
    <xf numFmtId="0" fontId="61" fillId="8" borderId="1" xfId="0" applyFont="1" applyFill="1" applyBorder="1" applyAlignment="1">
      <alignment horizontal="justify" vertical="center" wrapText="1"/>
    </xf>
    <xf numFmtId="0" fontId="62" fillId="0" borderId="0" xfId="0" applyFont="1"/>
    <xf numFmtId="0" fontId="54" fillId="0" borderId="11" xfId="0" applyFont="1" applyBorder="1" applyAlignment="1">
      <alignment horizontal="justify" vertical="center" wrapText="1"/>
    </xf>
    <xf numFmtId="0" fontId="63" fillId="0" borderId="0" xfId="0" applyFont="1" applyAlignment="1">
      <alignment vertical="center" wrapText="1"/>
    </xf>
    <xf numFmtId="0" fontId="52" fillId="0" borderId="12" xfId="0" applyFont="1" applyBorder="1" applyAlignment="1">
      <alignment horizontal="center" vertical="center" wrapText="1"/>
    </xf>
    <xf numFmtId="0" fontId="64" fillId="0" borderId="2" xfId="0" applyFont="1" applyBorder="1" applyAlignment="1">
      <alignment wrapText="1"/>
    </xf>
    <xf numFmtId="9" fontId="5" fillId="0" borderId="20" xfId="10" applyFont="1" applyFill="1" applyBorder="1" applyAlignment="1">
      <alignment horizontal="center" vertical="center" wrapText="1"/>
    </xf>
    <xf numFmtId="9" fontId="5" fillId="0" borderId="11" xfId="10" applyFont="1" applyFill="1" applyBorder="1" applyAlignment="1">
      <alignment horizontal="center" vertical="center" wrapText="1"/>
    </xf>
    <xf numFmtId="0" fontId="64" fillId="7" borderId="11" xfId="0" applyFont="1" applyFill="1" applyBorder="1" applyAlignment="1">
      <alignment wrapText="1"/>
    </xf>
    <xf numFmtId="0" fontId="64" fillId="0" borderId="11" xfId="0" applyFont="1" applyBorder="1" applyAlignment="1">
      <alignment wrapText="1"/>
    </xf>
    <xf numFmtId="9" fontId="5" fillId="0" borderId="11" xfId="10" applyFont="1" applyBorder="1" applyAlignment="1">
      <alignment horizontal="center" vertical="center" wrapText="1"/>
    </xf>
    <xf numFmtId="0" fontId="52" fillId="9" borderId="0" xfId="0" applyFont="1" applyFill="1" applyProtection="1">
      <protection locked="0"/>
    </xf>
    <xf numFmtId="0" fontId="52" fillId="9" borderId="0" xfId="0" applyFont="1" applyFill="1" applyAlignment="1" applyProtection="1">
      <alignment wrapText="1"/>
      <protection locked="0"/>
    </xf>
    <xf numFmtId="0" fontId="66" fillId="8" borderId="0" xfId="0" applyFont="1" applyFill="1" applyAlignment="1">
      <alignment horizontal="center" vertical="center" wrapText="1"/>
    </xf>
    <xf numFmtId="0" fontId="52" fillId="8" borderId="0" xfId="0" applyFont="1" applyFill="1" applyAlignment="1" applyProtection="1">
      <alignment horizontal="center" vertical="center" wrapText="1"/>
      <protection locked="0"/>
    </xf>
    <xf numFmtId="0" fontId="69" fillId="8" borderId="1" xfId="0" applyFont="1" applyFill="1" applyBorder="1" applyAlignment="1">
      <alignment vertical="center" wrapText="1"/>
    </xf>
    <xf numFmtId="0" fontId="69" fillId="8" borderId="1" xfId="0" applyFont="1" applyFill="1" applyBorder="1" applyAlignment="1">
      <alignment horizontal="center" vertical="center" wrapText="1"/>
    </xf>
    <xf numFmtId="9" fontId="52"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14" fontId="69" fillId="8" borderId="1" xfId="0" applyNumberFormat="1" applyFont="1" applyFill="1" applyBorder="1" applyAlignment="1">
      <alignment horizontal="center" vertical="center" wrapText="1"/>
    </xf>
    <xf numFmtId="9" fontId="52" fillId="0" borderId="1" xfId="10" applyFont="1" applyFill="1" applyBorder="1" applyAlignment="1">
      <alignment horizontal="center" vertical="center" wrapText="1"/>
    </xf>
    <xf numFmtId="1" fontId="52" fillId="0" borderId="1" xfId="10" applyNumberFormat="1" applyFont="1" applyFill="1" applyBorder="1" applyAlignment="1">
      <alignment horizontal="center" vertical="center" wrapText="1"/>
    </xf>
    <xf numFmtId="9" fontId="52" fillId="0" borderId="2" xfId="11" applyFont="1" applyFill="1" applyBorder="1" applyAlignment="1">
      <alignment horizontal="center" vertical="center" wrapText="1"/>
    </xf>
    <xf numFmtId="0" fontId="52" fillId="0" borderId="2" xfId="0" applyFont="1" applyBorder="1" applyAlignment="1">
      <alignment horizontal="justify" vertical="center" wrapText="1"/>
    </xf>
    <xf numFmtId="0" fontId="52" fillId="0" borderId="2" xfId="0" applyFont="1" applyBorder="1" applyAlignment="1">
      <alignment horizontal="center" vertical="center" wrapText="1"/>
    </xf>
    <xf numFmtId="0" fontId="66" fillId="8" borderId="0" xfId="0" applyFont="1" applyFill="1" applyAlignment="1">
      <alignment vertical="center" wrapText="1"/>
    </xf>
    <xf numFmtId="0" fontId="52" fillId="0" borderId="28" xfId="0" applyFont="1" applyBorder="1" applyAlignment="1">
      <alignment horizontal="left" vertical="top" wrapText="1"/>
    </xf>
    <xf numFmtId="9" fontId="52" fillId="0" borderId="2" xfId="0" applyNumberFormat="1" applyFont="1" applyBorder="1" applyAlignment="1">
      <alignment horizontal="center" vertical="center" wrapText="1"/>
    </xf>
    <xf numFmtId="0" fontId="52" fillId="0" borderId="28" xfId="0" applyFont="1" applyBorder="1" applyAlignment="1">
      <alignment horizontal="center" vertical="center" wrapText="1"/>
    </xf>
    <xf numFmtId="0" fontId="52" fillId="0" borderId="12" xfId="0" applyFont="1" applyBorder="1" applyAlignment="1">
      <alignment horizontal="center" vertical="top" wrapText="1"/>
    </xf>
    <xf numFmtId="9" fontId="52" fillId="0" borderId="1" xfId="11" applyFont="1" applyFill="1" applyBorder="1" applyAlignment="1">
      <alignment horizontal="center" vertical="center" wrapText="1"/>
    </xf>
    <xf numFmtId="0" fontId="52" fillId="0" borderId="1" xfId="0" applyFont="1" applyBorder="1" applyAlignment="1">
      <alignment horizontal="left" vertical="center" wrapText="1"/>
    </xf>
    <xf numFmtId="0" fontId="52" fillId="0" borderId="11" xfId="0" applyFont="1" applyBorder="1" applyAlignment="1">
      <alignment horizontal="left" vertical="top" wrapText="1"/>
    </xf>
    <xf numFmtId="9" fontId="52" fillId="0" borderId="12" xfId="0" applyNumberFormat="1" applyFont="1" applyBorder="1" applyAlignment="1">
      <alignment horizontal="center" vertical="center" wrapText="1"/>
    </xf>
    <xf numFmtId="9" fontId="52" fillId="0" borderId="1" xfId="11" applyFont="1" applyFill="1" applyBorder="1" applyAlignment="1">
      <alignment horizontal="left" vertical="center" wrapText="1"/>
    </xf>
    <xf numFmtId="0" fontId="52" fillId="0" borderId="1" xfId="0" applyFont="1" applyBorder="1" applyAlignment="1">
      <alignment horizontal="left" vertical="top" wrapText="1"/>
    </xf>
    <xf numFmtId="9" fontId="52" fillId="0" borderId="1" xfId="10" applyFont="1" applyBorder="1" applyAlignment="1">
      <alignment horizontal="center" vertical="center" wrapText="1"/>
    </xf>
    <xf numFmtId="9" fontId="52" fillId="0" borderId="1" xfId="11" applyFont="1" applyFill="1" applyBorder="1" applyAlignment="1">
      <alignment horizontal="justify" vertical="center" wrapText="1"/>
    </xf>
    <xf numFmtId="0" fontId="66" fillId="0" borderId="0" xfId="0" applyFont="1" applyAlignment="1">
      <alignment horizontal="center" vertical="center" wrapText="1"/>
    </xf>
    <xf numFmtId="0" fontId="52" fillId="10" borderId="3" xfId="0" applyFont="1" applyFill="1" applyBorder="1" applyAlignment="1">
      <alignment horizontal="center" vertical="center" wrapText="1"/>
    </xf>
    <xf numFmtId="0" fontId="52" fillId="0" borderId="11" xfId="0" applyFont="1" applyBorder="1" applyAlignment="1">
      <alignment horizontal="center" vertical="center" wrapText="1"/>
    </xf>
    <xf numFmtId="0" fontId="69" fillId="8" borderId="1" xfId="0" applyFont="1" applyFill="1" applyBorder="1" applyAlignment="1">
      <alignment horizontal="justify" vertical="center" wrapText="1"/>
    </xf>
    <xf numFmtId="0" fontId="52" fillId="0" borderId="3"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12" xfId="0" applyFont="1" applyBorder="1" applyAlignment="1">
      <alignment horizontal="left" vertical="top" wrapText="1"/>
    </xf>
    <xf numFmtId="0" fontId="52" fillId="0" borderId="6" xfId="0" applyFont="1" applyBorder="1" applyAlignment="1">
      <alignment horizontal="center" vertical="center" wrapText="1"/>
    </xf>
    <xf numFmtId="14" fontId="69" fillId="0" borderId="1" xfId="0" applyNumberFormat="1" applyFont="1" applyBorder="1" applyAlignment="1">
      <alignment horizontal="center" vertical="center" wrapText="1"/>
    </xf>
    <xf numFmtId="49" fontId="52" fillId="0" borderId="1" xfId="10" applyNumberFormat="1" applyFont="1" applyFill="1" applyBorder="1" applyAlignment="1">
      <alignment horizontal="center" vertical="center" wrapText="1"/>
    </xf>
    <xf numFmtId="0" fontId="70" fillId="0" borderId="1" xfId="12" applyFont="1" applyBorder="1" applyAlignment="1">
      <alignment horizontal="justify" vertical="center" wrapText="1"/>
    </xf>
    <xf numFmtId="0" fontId="52" fillId="0" borderId="28" xfId="0" applyFont="1" applyBorder="1" applyAlignment="1">
      <alignment horizontal="left" vertical="center" wrapText="1"/>
    </xf>
    <xf numFmtId="0" fontId="52" fillId="0" borderId="1" xfId="11" applyNumberFormat="1" applyFont="1" applyFill="1" applyBorder="1" applyAlignment="1">
      <alignment horizontal="center" vertical="center" wrapText="1"/>
    </xf>
    <xf numFmtId="0" fontId="52" fillId="6" borderId="1" xfId="0" applyFont="1" applyFill="1" applyBorder="1" applyAlignment="1">
      <alignment horizontal="justify" vertical="center" wrapText="1"/>
    </xf>
    <xf numFmtId="0" fontId="52" fillId="17" borderId="3" xfId="0" applyFont="1" applyFill="1" applyBorder="1" applyAlignment="1">
      <alignment horizontal="center" vertical="center" wrapText="1"/>
    </xf>
    <xf numFmtId="9" fontId="52" fillId="0" borderId="6" xfId="11" applyFont="1" applyFill="1" applyBorder="1" applyAlignment="1">
      <alignment horizontal="center" vertical="center" wrapText="1"/>
    </xf>
    <xf numFmtId="0" fontId="52" fillId="0" borderId="1" xfId="0" applyFont="1" applyBorder="1" applyAlignment="1">
      <alignment horizontal="justify" vertical="center" wrapText="1"/>
    </xf>
    <xf numFmtId="9" fontId="52" fillId="0" borderId="22" xfId="0" applyNumberFormat="1" applyFont="1" applyBorder="1" applyAlignment="1">
      <alignment horizontal="center" vertical="center" wrapText="1"/>
    </xf>
    <xf numFmtId="1" fontId="52" fillId="0" borderId="1" xfId="11" applyNumberFormat="1" applyFont="1" applyFill="1" applyBorder="1" applyAlignment="1">
      <alignment horizontal="center" vertical="center" wrapText="1"/>
    </xf>
    <xf numFmtId="166" fontId="69" fillId="0" borderId="1" xfId="0" applyNumberFormat="1" applyFont="1" applyBorder="1" applyAlignment="1">
      <alignment horizontal="center" vertical="center" wrapText="1"/>
    </xf>
    <xf numFmtId="0" fontId="66" fillId="8" borderId="1" xfId="0" applyFont="1" applyFill="1" applyBorder="1" applyAlignment="1">
      <alignment horizontal="center" vertical="center" wrapText="1"/>
    </xf>
    <xf numFmtId="0" fontId="66" fillId="8" borderId="1" xfId="0" applyFont="1" applyFill="1" applyBorder="1" applyAlignment="1">
      <alignment horizontal="justify" vertical="center" wrapText="1"/>
    </xf>
    <xf numFmtId="0" fontId="52" fillId="8" borderId="1" xfId="0" applyFont="1" applyFill="1" applyBorder="1" applyAlignment="1">
      <alignment horizontal="left" vertical="top" wrapText="1"/>
    </xf>
    <xf numFmtId="0" fontId="52" fillId="0" borderId="12" xfId="0" applyFont="1" applyBorder="1" applyAlignment="1">
      <alignment vertical="top" wrapText="1"/>
    </xf>
    <xf numFmtId="9" fontId="66" fillId="8" borderId="1" xfId="0" applyNumberFormat="1" applyFont="1" applyFill="1" applyBorder="1" applyAlignment="1">
      <alignment horizontal="center" vertical="center" wrapText="1"/>
    </xf>
    <xf numFmtId="0" fontId="48" fillId="8" borderId="1" xfId="0" applyFont="1" applyFill="1" applyBorder="1" applyAlignment="1">
      <alignment horizontal="justify" vertical="center" wrapText="1"/>
    </xf>
    <xf numFmtId="14" fontId="69" fillId="8" borderId="6" xfId="0" applyNumberFormat="1" applyFont="1" applyFill="1" applyBorder="1" applyAlignment="1">
      <alignment horizontal="center" vertical="center" wrapText="1"/>
    </xf>
    <xf numFmtId="166" fontId="69" fillId="8" borderId="6" xfId="0" applyNumberFormat="1" applyFont="1" applyFill="1" applyBorder="1" applyAlignment="1">
      <alignment horizontal="center" vertical="center" wrapText="1"/>
    </xf>
    <xf numFmtId="0" fontId="66" fillId="0" borderId="6" xfId="0" applyFont="1" applyBorder="1" applyAlignment="1">
      <alignment horizontal="center" vertical="center" wrapText="1"/>
    </xf>
    <xf numFmtId="9" fontId="66" fillId="0" borderId="6" xfId="0" applyNumberFormat="1" applyFont="1" applyBorder="1" applyAlignment="1">
      <alignment horizontal="center" vertical="center" wrapText="1"/>
    </xf>
    <xf numFmtId="0" fontId="52" fillId="0" borderId="6" xfId="0" applyFont="1" applyBorder="1" applyAlignment="1">
      <alignment horizontal="left" vertical="center" wrapText="1"/>
    </xf>
    <xf numFmtId="0" fontId="52" fillId="10" borderId="33" xfId="0" applyFont="1" applyFill="1" applyBorder="1" applyAlignment="1">
      <alignment horizontal="center" vertical="center" wrapText="1"/>
    </xf>
    <xf numFmtId="9" fontId="52" fillId="0" borderId="21" xfId="0" applyNumberFormat="1" applyFont="1" applyBorder="1" applyAlignment="1">
      <alignment horizontal="center" vertical="center" wrapText="1"/>
    </xf>
    <xf numFmtId="0" fontId="52" fillId="0" borderId="21" xfId="0" applyFont="1" applyBorder="1" applyAlignment="1">
      <alignment horizontal="left" vertical="top" wrapText="1"/>
    </xf>
    <xf numFmtId="0" fontId="52" fillId="0" borderId="21" xfId="0" applyFont="1" applyBorder="1" applyAlignment="1">
      <alignment horizontal="center" vertical="center" wrapText="1"/>
    </xf>
    <xf numFmtId="0" fontId="52" fillId="0" borderId="6" xfId="0" applyFont="1" applyBorder="1" applyAlignment="1">
      <alignment horizontal="left" vertical="top" wrapText="1"/>
    </xf>
    <xf numFmtId="0" fontId="66" fillId="0" borderId="1" xfId="0" applyFont="1" applyBorder="1" applyAlignment="1">
      <alignment horizontal="center" vertical="center" wrapText="1"/>
    </xf>
    <xf numFmtId="9" fontId="52" fillId="8" borderId="1" xfId="10" applyFont="1" applyFill="1" applyBorder="1" applyAlignment="1">
      <alignment horizontal="center" vertical="center" wrapText="1"/>
    </xf>
    <xf numFmtId="0" fontId="69" fillId="8" borderId="1" xfId="0" applyFont="1" applyFill="1" applyBorder="1" applyAlignment="1">
      <alignment horizontal="left" vertical="center" wrapText="1"/>
    </xf>
    <xf numFmtId="0" fontId="52" fillId="0" borderId="12" xfId="0" applyFont="1" applyBorder="1" applyAlignment="1">
      <alignment horizontal="justify" vertical="center" wrapText="1"/>
    </xf>
    <xf numFmtId="9" fontId="52" fillId="0" borderId="3" xfId="11" applyFont="1" applyFill="1" applyBorder="1" applyAlignment="1">
      <alignment horizontal="center" vertical="center" wrapText="1"/>
    </xf>
    <xf numFmtId="9" fontId="52" fillId="0" borderId="33" xfId="11" applyFont="1" applyFill="1" applyBorder="1" applyAlignment="1">
      <alignment horizontal="center" vertical="center" wrapText="1"/>
    </xf>
    <xf numFmtId="9" fontId="52" fillId="0" borderId="19" xfId="11" applyFont="1" applyFill="1" applyBorder="1" applyAlignment="1">
      <alignment horizontal="center" vertical="center" wrapText="1"/>
    </xf>
    <xf numFmtId="0" fontId="52" fillId="0" borderId="54" xfId="0" applyFont="1" applyBorder="1" applyAlignment="1">
      <alignment horizontal="left" vertical="center" wrapText="1"/>
    </xf>
    <xf numFmtId="0" fontId="67" fillId="23" borderId="1" xfId="0" applyFont="1" applyFill="1" applyBorder="1" applyAlignment="1">
      <alignment horizontal="center" vertical="center" wrapText="1"/>
    </xf>
    <xf numFmtId="0" fontId="65" fillId="23" borderId="1" xfId="0" applyFont="1" applyFill="1" applyBorder="1" applyAlignment="1">
      <alignment horizontal="center" vertical="center" wrapText="1"/>
    </xf>
    <xf numFmtId="0" fontId="67" fillId="0" borderId="1" xfId="0" applyFont="1" applyBorder="1" applyAlignment="1">
      <alignment horizontal="center" vertical="center" wrapText="1"/>
    </xf>
    <xf numFmtId="0" fontId="67" fillId="22" borderId="1" xfId="0" applyFont="1" applyFill="1" applyBorder="1" applyAlignment="1">
      <alignment horizontal="left" vertical="center" wrapText="1"/>
    </xf>
    <xf numFmtId="0" fontId="67" fillId="23" borderId="8" xfId="0" applyFont="1" applyFill="1" applyBorder="1" applyAlignment="1">
      <alignment horizontal="center" vertical="center" wrapText="1"/>
    </xf>
    <xf numFmtId="0" fontId="67" fillId="23" borderId="15" xfId="0" applyFont="1" applyFill="1" applyBorder="1" applyAlignment="1">
      <alignment horizontal="center" vertical="center" wrapText="1"/>
    </xf>
    <xf numFmtId="0" fontId="0" fillId="24" borderId="0" xfId="0" applyFill="1"/>
    <xf numFmtId="0" fontId="66" fillId="8" borderId="1" xfId="0" applyFont="1" applyFill="1" applyBorder="1" applyAlignment="1">
      <alignment horizontal="left" vertical="center" wrapText="1"/>
    </xf>
    <xf numFmtId="0" fontId="52" fillId="22" borderId="1" xfId="0" applyFont="1" applyFill="1" applyBorder="1" applyAlignment="1">
      <alignment horizontal="left" vertical="center" wrapText="1"/>
    </xf>
    <xf numFmtId="0" fontId="5" fillId="17" borderId="12" xfId="0" applyFont="1" applyFill="1" applyBorder="1" applyAlignment="1">
      <alignment horizontal="center" vertical="center" wrapText="1"/>
    </xf>
    <xf numFmtId="0" fontId="5" fillId="17" borderId="23" xfId="0" applyFont="1" applyFill="1" applyBorder="1" applyAlignment="1">
      <alignment horizontal="center" vertical="center" wrapText="1"/>
    </xf>
    <xf numFmtId="0" fontId="53" fillId="0" borderId="2" xfId="0" applyFont="1" applyBorder="1" applyAlignment="1">
      <alignment vertical="top" wrapText="1"/>
    </xf>
    <xf numFmtId="0" fontId="5" fillId="6" borderId="12"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64" fillId="0" borderId="21" xfId="0" applyFont="1" applyBorder="1" applyAlignment="1">
      <alignment horizontal="center" wrapText="1"/>
    </xf>
    <xf numFmtId="0" fontId="72" fillId="13" borderId="7" xfId="0" applyFont="1" applyFill="1" applyBorder="1" applyAlignment="1">
      <alignment horizontal="center" vertical="center" wrapText="1"/>
    </xf>
    <xf numFmtId="0" fontId="73" fillId="0" borderId="0" xfId="0" applyFont="1"/>
    <xf numFmtId="0" fontId="72" fillId="13" borderId="13" xfId="0" applyFont="1" applyFill="1" applyBorder="1" applyAlignment="1">
      <alignment horizontal="center" vertical="center" wrapText="1"/>
    </xf>
    <xf numFmtId="0" fontId="74" fillId="0" borderId="55" xfId="0" applyFont="1" applyBorder="1" applyAlignment="1">
      <alignment vertical="top" wrapText="1"/>
    </xf>
    <xf numFmtId="0" fontId="75" fillId="0" borderId="18" xfId="0" applyFont="1" applyBorder="1" applyAlignment="1">
      <alignment horizontal="center" vertical="center" wrapText="1"/>
    </xf>
    <xf numFmtId="0" fontId="74" fillId="0" borderId="18" xfId="0" applyFont="1" applyBorder="1" applyAlignment="1">
      <alignment vertical="center" wrapText="1"/>
    </xf>
    <xf numFmtId="0" fontId="5" fillId="10" borderId="21"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76" fillId="8" borderId="11" xfId="0" applyFont="1" applyFill="1" applyBorder="1" applyAlignment="1">
      <alignment horizontal="left" vertical="center" wrapText="1"/>
    </xf>
    <xf numFmtId="0" fontId="52" fillId="0" borderId="21" xfId="0" applyFont="1" applyBorder="1" applyAlignment="1">
      <alignment horizontal="left" vertical="center" wrapText="1"/>
    </xf>
    <xf numFmtId="0" fontId="37" fillId="10" borderId="21" xfId="0" applyFont="1" applyFill="1" applyBorder="1" applyAlignment="1">
      <alignment horizontal="center" vertical="center" wrapText="1"/>
    </xf>
    <xf numFmtId="0" fontId="77" fillId="0" borderId="18" xfId="0" applyFont="1" applyBorder="1" applyAlignment="1">
      <alignment horizontal="center" vertical="center" wrapText="1"/>
    </xf>
    <xf numFmtId="0" fontId="52" fillId="10" borderId="12" xfId="0" applyFont="1" applyFill="1" applyBorder="1" applyAlignment="1">
      <alignment horizontal="center" vertical="center" wrapText="1"/>
    </xf>
    <xf numFmtId="0" fontId="78" fillId="0" borderId="18" xfId="0" applyFont="1" applyBorder="1" applyAlignment="1">
      <alignment horizontal="center" vertical="center" wrapText="1"/>
    </xf>
    <xf numFmtId="0" fontId="37" fillId="10" borderId="23" xfId="0" applyFont="1" applyFill="1" applyBorder="1" applyAlignment="1">
      <alignment horizontal="center" vertical="center" wrapText="1"/>
    </xf>
    <xf numFmtId="49" fontId="5" fillId="10" borderId="1" xfId="10" applyNumberFormat="1" applyFont="1" applyFill="1" applyBorder="1" applyAlignment="1">
      <alignment horizontal="center" vertical="center"/>
    </xf>
    <xf numFmtId="9" fontId="5" fillId="10" borderId="1" xfId="10" applyFont="1" applyFill="1" applyBorder="1" applyAlignment="1">
      <alignment horizontal="center" vertical="center"/>
    </xf>
    <xf numFmtId="0" fontId="80" fillId="8" borderId="1" xfId="0" applyFont="1" applyFill="1" applyBorder="1" applyAlignment="1">
      <alignment horizontal="justify" vertical="center" wrapText="1"/>
    </xf>
    <xf numFmtId="0" fontId="13" fillId="0" borderId="0" xfId="13" applyFont="1" applyAlignment="1">
      <alignment horizontal="center"/>
    </xf>
    <xf numFmtId="0" fontId="13" fillId="0" borderId="27" xfId="13" applyFont="1" applyBorder="1" applyAlignment="1">
      <alignment horizontal="center" vertical="center"/>
    </xf>
    <xf numFmtId="0" fontId="13" fillId="0" borderId="11" xfId="13" applyFont="1" applyBorder="1" applyAlignment="1">
      <alignment horizontal="center" vertical="center" wrapText="1"/>
    </xf>
    <xf numFmtId="0" fontId="13" fillId="0" borderId="11" xfId="13" applyFont="1" applyBorder="1" applyAlignment="1">
      <alignment horizontal="center" vertical="center"/>
    </xf>
    <xf numFmtId="0" fontId="13" fillId="0" borderId="0" xfId="13" applyFont="1" applyAlignment="1">
      <alignment horizontal="center" vertical="center"/>
    </xf>
    <xf numFmtId="0" fontId="13" fillId="0" borderId="0" xfId="13" applyFont="1" applyAlignment="1">
      <alignment horizontal="right"/>
    </xf>
    <xf numFmtId="0" fontId="13" fillId="0" borderId="28" xfId="13" applyFont="1" applyBorder="1" applyAlignment="1">
      <alignment horizontal="center"/>
    </xf>
    <xf numFmtId="1" fontId="13" fillId="0" borderId="28" xfId="13" applyNumberFormat="1" applyFont="1" applyBorder="1" applyAlignment="1">
      <alignment horizontal="center"/>
    </xf>
    <xf numFmtId="1" fontId="13" fillId="0" borderId="11" xfId="13" applyNumberFormat="1" applyFont="1" applyBorder="1" applyAlignment="1">
      <alignment horizontal="center"/>
    </xf>
    <xf numFmtId="49" fontId="15" fillId="0" borderId="2" xfId="0" applyNumberFormat="1" applyFont="1" applyBorder="1" applyAlignment="1">
      <alignment horizontal="justify" vertical="center" wrapText="1"/>
    </xf>
    <xf numFmtId="49" fontId="15" fillId="0" borderId="1" xfId="11" applyNumberFormat="1" applyFont="1" applyFill="1" applyBorder="1" applyAlignment="1">
      <alignment horizontal="justify" vertical="center" wrapText="1"/>
    </xf>
    <xf numFmtId="0" fontId="31" fillId="0" borderId="0" xfId="0" applyFont="1"/>
    <xf numFmtId="0" fontId="15" fillId="0" borderId="18" xfId="0" applyFont="1" applyBorder="1" applyAlignment="1">
      <alignment horizontal="center" vertical="center" wrapText="1"/>
    </xf>
    <xf numFmtId="0" fontId="81" fillId="0" borderId="21" xfId="0" applyFont="1" applyBorder="1" applyAlignment="1">
      <alignment horizontal="center" vertical="center" wrapText="1"/>
    </xf>
    <xf numFmtId="0" fontId="82" fillId="0" borderId="11" xfId="0" applyFont="1" applyBorder="1" applyAlignment="1">
      <alignment vertical="top" wrapText="1"/>
    </xf>
    <xf numFmtId="0" fontId="0" fillId="0" borderId="11" xfId="0" applyBorder="1" applyAlignment="1">
      <alignment vertical="top" wrapText="1"/>
    </xf>
    <xf numFmtId="0" fontId="0" fillId="27" borderId="11" xfId="0" applyFill="1" applyBorder="1" applyAlignment="1">
      <alignment horizontal="center" vertical="center" wrapText="1"/>
    </xf>
    <xf numFmtId="9" fontId="22" fillId="10" borderId="1" xfId="0" applyNumberFormat="1" applyFont="1" applyFill="1" applyBorder="1" applyAlignment="1">
      <alignment horizontal="center" vertical="center"/>
    </xf>
    <xf numFmtId="9" fontId="22" fillId="27" borderId="1" xfId="0" applyNumberFormat="1" applyFont="1" applyFill="1" applyBorder="1" applyAlignment="1">
      <alignment horizontal="center" vertical="center"/>
    </xf>
    <xf numFmtId="9" fontId="22" fillId="6" borderId="1" xfId="0" applyNumberFormat="1" applyFont="1" applyFill="1" applyBorder="1" applyAlignment="1">
      <alignment horizontal="center" vertical="center"/>
    </xf>
    <xf numFmtId="9" fontId="22" fillId="17" borderId="1" xfId="0" applyNumberFormat="1" applyFont="1" applyFill="1" applyBorder="1" applyAlignment="1">
      <alignment horizontal="center" vertical="center"/>
    </xf>
    <xf numFmtId="0" fontId="64" fillId="0" borderId="21" xfId="0" applyFont="1" applyBorder="1" applyAlignment="1">
      <alignment wrapText="1"/>
    </xf>
    <xf numFmtId="0" fontId="84" fillId="0" borderId="1" xfId="0" applyFont="1" applyBorder="1" applyAlignment="1">
      <alignment wrapText="1"/>
    </xf>
    <xf numFmtId="0" fontId="5" fillId="0" borderId="5" xfId="0" applyFont="1" applyBorder="1" applyAlignment="1">
      <alignment wrapText="1"/>
    </xf>
    <xf numFmtId="0" fontId="15" fillId="0" borderId="5" xfId="0" applyFont="1" applyBorder="1" applyAlignment="1">
      <alignment wrapText="1"/>
    </xf>
    <xf numFmtId="9" fontId="5"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9" fontId="5" fillId="18" borderId="1" xfId="10" applyFont="1" applyFill="1" applyBorder="1" applyAlignment="1">
      <alignment horizontal="center" vertical="center" wrapText="1"/>
    </xf>
    <xf numFmtId="9" fontId="5" fillId="18" borderId="1" xfId="0" applyNumberFormat="1" applyFont="1" applyFill="1" applyBorder="1" applyAlignment="1">
      <alignment horizontal="center" vertical="center" wrapText="1"/>
    </xf>
    <xf numFmtId="0" fontId="13" fillId="0" borderId="0" xfId="13" applyFont="1" applyAlignment="1">
      <alignment horizontal="center"/>
    </xf>
    <xf numFmtId="0" fontId="14" fillId="12" borderId="7" xfId="0" applyFont="1" applyFill="1" applyBorder="1" applyAlignment="1">
      <alignment horizontal="center" vertical="center" wrapText="1"/>
    </xf>
    <xf numFmtId="0" fontId="40" fillId="25" borderId="6" xfId="0" applyFont="1" applyFill="1" applyBorder="1" applyAlignment="1">
      <alignment horizontal="justify" vertical="center"/>
    </xf>
    <xf numFmtId="0" fontId="40" fillId="25" borderId="34" xfId="0" applyFont="1" applyFill="1" applyBorder="1" applyAlignment="1">
      <alignment horizontal="justify" vertical="center"/>
    </xf>
    <xf numFmtId="0" fontId="40" fillId="25" borderId="2" xfId="0" applyFont="1" applyFill="1" applyBorder="1" applyAlignment="1">
      <alignment horizontal="justify" vertical="center"/>
    </xf>
    <xf numFmtId="0" fontId="79" fillId="0" borderId="1" xfId="0" applyFont="1" applyBorder="1" applyAlignment="1">
      <alignment horizontal="justify" vertical="center"/>
    </xf>
    <xf numFmtId="0" fontId="39" fillId="0" borderId="6" xfId="0" applyFont="1" applyBorder="1" applyAlignment="1">
      <alignment horizontal="justify" vertical="center"/>
    </xf>
    <xf numFmtId="0" fontId="39" fillId="0" borderId="34" xfId="0" applyFont="1" applyBorder="1" applyAlignment="1">
      <alignment horizontal="justify" vertical="center"/>
    </xf>
    <xf numFmtId="0" fontId="39" fillId="0" borderId="2" xfId="0" applyFont="1" applyBorder="1" applyAlignment="1">
      <alignment horizontal="justify" vertical="center"/>
    </xf>
    <xf numFmtId="0" fontId="80" fillId="0" borderId="1" xfId="0" applyFont="1" applyBorder="1" applyAlignment="1">
      <alignment horizontal="justify"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0" fillId="15" borderId="29" xfId="0" applyFill="1" applyBorder="1" applyAlignment="1">
      <alignment horizontal="center" vertical="center" wrapText="1"/>
    </xf>
    <xf numFmtId="0" fontId="39" fillId="26" borderId="6" xfId="0" applyFont="1" applyFill="1" applyBorder="1" applyAlignment="1">
      <alignment horizontal="justify" vertical="center"/>
    </xf>
    <xf numFmtId="0" fontId="39" fillId="26" borderId="34" xfId="0" applyFont="1" applyFill="1" applyBorder="1" applyAlignment="1">
      <alignment horizontal="justify" vertical="center"/>
    </xf>
    <xf numFmtId="0" fontId="39" fillId="26" borderId="2" xfId="0" applyFont="1" applyFill="1" applyBorder="1" applyAlignment="1">
      <alignment horizontal="justify" vertical="center"/>
    </xf>
    <xf numFmtId="0" fontId="14" fillId="13" borderId="7"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7" xfId="0" applyFont="1" applyFill="1" applyBorder="1" applyAlignment="1">
      <alignment horizontal="center" vertical="center"/>
    </xf>
    <xf numFmtId="0" fontId="40" fillId="0" borderId="6" xfId="0" applyFont="1" applyBorder="1" applyAlignment="1">
      <alignment horizontal="justify" vertical="center"/>
    </xf>
    <xf numFmtId="0" fontId="40" fillId="0" borderId="34" xfId="0" applyFont="1" applyBorder="1" applyAlignment="1">
      <alignment horizontal="justify" vertical="center"/>
    </xf>
    <xf numFmtId="0" fontId="40" fillId="0" borderId="2" xfId="0" applyFont="1" applyBorder="1" applyAlignment="1">
      <alignment horizontal="justify" vertical="center"/>
    </xf>
    <xf numFmtId="0" fontId="20" fillId="13"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9" fillId="13" borderId="9" xfId="0" applyFont="1" applyFill="1" applyBorder="1" applyAlignment="1">
      <alignment horizontal="center" vertical="center" wrapText="1"/>
    </xf>
    <xf numFmtId="0" fontId="19" fillId="13" borderId="10" xfId="0" applyFont="1" applyFill="1" applyBorder="1" applyAlignment="1">
      <alignment horizontal="center" vertical="center" wrapText="1"/>
    </xf>
    <xf numFmtId="0" fontId="23" fillId="14" borderId="1" xfId="0" applyFont="1" applyFill="1" applyBorder="1" applyAlignment="1">
      <alignment horizontal="center" vertical="center" wrapText="1"/>
    </xf>
    <xf numFmtId="9" fontId="27" fillId="14" borderId="29" xfId="0" applyNumberFormat="1" applyFont="1" applyFill="1" applyBorder="1" applyAlignment="1">
      <alignment horizontal="center" vertical="center" wrapText="1"/>
    </xf>
    <xf numFmtId="9" fontId="27" fillId="14" borderId="0" xfId="0" applyNumberFormat="1" applyFont="1" applyFill="1" applyAlignment="1">
      <alignment horizontal="center" vertical="center" wrapText="1"/>
    </xf>
    <xf numFmtId="9" fontId="27" fillId="14" borderId="22" xfId="0" applyNumberFormat="1" applyFont="1" applyFill="1" applyBorder="1" applyAlignment="1">
      <alignment horizontal="center" vertical="center" wrapText="1"/>
    </xf>
    <xf numFmtId="0" fontId="0" fillId="15" borderId="0" xfId="0" applyFill="1" applyAlignment="1">
      <alignment horizontal="center" vertical="center" wrapText="1"/>
    </xf>
    <xf numFmtId="0" fontId="0" fillId="15" borderId="0" xfId="0" applyFill="1" applyAlignment="1">
      <alignment horizontal="center" vertical="center"/>
    </xf>
    <xf numFmtId="0" fontId="20" fillId="13" borderId="36" xfId="0" applyFont="1" applyFill="1" applyBorder="1" applyAlignment="1">
      <alignment horizontal="center" vertical="center" wrapText="1"/>
    </xf>
    <xf numFmtId="0" fontId="20" fillId="13" borderId="38" xfId="0" applyFont="1" applyFill="1" applyBorder="1" applyAlignment="1">
      <alignment horizontal="center" vertical="center" wrapText="1"/>
    </xf>
    <xf numFmtId="0" fontId="20" fillId="13" borderId="37" xfId="0" applyFont="1" applyFill="1" applyBorder="1" applyAlignment="1">
      <alignment horizontal="center" vertical="center" wrapText="1"/>
    </xf>
    <xf numFmtId="0" fontId="20" fillId="13" borderId="39" xfId="0" applyFont="1" applyFill="1" applyBorder="1" applyAlignment="1">
      <alignment horizontal="center" vertical="center" wrapText="1"/>
    </xf>
    <xf numFmtId="0" fontId="13" fillId="0" borderId="0" xfId="0" applyFont="1" applyAlignment="1">
      <alignment horizontal="center" vertical="center"/>
    </xf>
    <xf numFmtId="0" fontId="60" fillId="13" borderId="7" xfId="0" applyFont="1" applyFill="1" applyBorder="1" applyAlignment="1">
      <alignment horizontal="center" vertical="center" wrapText="1"/>
    </xf>
    <xf numFmtId="49" fontId="5" fillId="0" borderId="6" xfId="0" applyNumberFormat="1" applyFont="1" applyBorder="1" applyAlignment="1">
      <alignment horizontal="justify" vertical="top" wrapText="1"/>
    </xf>
    <xf numFmtId="49" fontId="5" fillId="0" borderId="2" xfId="0" applyNumberFormat="1" applyFont="1" applyBorder="1" applyAlignment="1">
      <alignment horizontal="justify" vertical="top" wrapText="1"/>
    </xf>
    <xf numFmtId="0" fontId="12" fillId="9" borderId="0" xfId="0" applyFont="1" applyFill="1" applyAlignment="1" applyProtection="1">
      <alignment horizontal="center"/>
      <protection locked="0"/>
    </xf>
    <xf numFmtId="0" fontId="7" fillId="13" borderId="1" xfId="0" applyFont="1" applyFill="1" applyBorder="1" applyAlignment="1">
      <alignment horizontal="center" vertical="center" wrapText="1"/>
    </xf>
    <xf numFmtId="0" fontId="14" fillId="13" borderId="7" xfId="0" applyFont="1" applyFill="1" applyBorder="1" applyAlignment="1">
      <alignment horizontal="center" vertical="center"/>
    </xf>
    <xf numFmtId="0" fontId="14" fillId="13" borderId="14" xfId="0" applyFont="1" applyFill="1" applyBorder="1" applyAlignment="1">
      <alignment horizontal="center" vertical="center" wrapText="1"/>
    </xf>
    <xf numFmtId="0" fontId="14" fillId="13" borderId="16" xfId="0" applyFont="1" applyFill="1" applyBorder="1" applyAlignment="1">
      <alignment horizontal="center" vertical="center" wrapText="1"/>
    </xf>
    <xf numFmtId="0" fontId="14" fillId="13" borderId="17"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14" fillId="13" borderId="13" xfId="0" applyFont="1" applyFill="1" applyBorder="1" applyAlignment="1">
      <alignment horizontal="center" vertical="center"/>
    </xf>
    <xf numFmtId="0" fontId="14" fillId="14" borderId="1"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14" fillId="14" borderId="34"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42" xfId="0" applyFont="1" applyFill="1" applyBorder="1" applyAlignment="1">
      <alignment horizontal="center" vertical="center" wrapText="1"/>
    </xf>
    <xf numFmtId="0" fontId="14" fillId="14" borderId="43" xfId="0" applyFont="1" applyFill="1" applyBorder="1" applyAlignment="1">
      <alignment horizontal="center" vertical="center" wrapText="1"/>
    </xf>
    <xf numFmtId="0" fontId="14" fillId="14" borderId="5"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14" fillId="13" borderId="35" xfId="0" applyFont="1" applyFill="1" applyBorder="1" applyAlignment="1">
      <alignment horizontal="center" vertical="center" wrapText="1"/>
    </xf>
    <xf numFmtId="0" fontId="14" fillId="13" borderId="26" xfId="0" applyFont="1" applyFill="1" applyBorder="1" applyAlignment="1">
      <alignment horizontal="center" vertical="center"/>
    </xf>
    <xf numFmtId="0" fontId="67" fillId="13" borderId="7" xfId="0" applyFont="1" applyFill="1" applyBorder="1" applyAlignment="1">
      <alignment horizontal="center" vertical="center" wrapText="1"/>
    </xf>
    <xf numFmtId="0" fontId="72" fillId="13" borderId="1" xfId="0" applyFont="1" applyFill="1" applyBorder="1" applyAlignment="1">
      <alignment horizontal="center" vertical="center" wrapText="1"/>
    </xf>
    <xf numFmtId="0" fontId="67" fillId="13" borderId="8" xfId="0" applyFont="1" applyFill="1" applyBorder="1" applyAlignment="1">
      <alignment horizontal="center" vertical="center" wrapText="1"/>
    </xf>
    <xf numFmtId="0" fontId="67" fillId="13" borderId="9" xfId="0" applyFont="1" applyFill="1" applyBorder="1" applyAlignment="1">
      <alignment horizontal="center" vertical="center" wrapText="1"/>
    </xf>
    <xf numFmtId="0" fontId="67" fillId="13" borderId="35" xfId="0" applyFont="1" applyFill="1" applyBorder="1" applyAlignment="1">
      <alignment horizontal="center" vertical="center" wrapText="1"/>
    </xf>
    <xf numFmtId="0" fontId="72" fillId="13" borderId="7" xfId="0" applyFont="1" applyFill="1" applyBorder="1" applyAlignment="1">
      <alignment horizontal="center" vertical="center" wrapText="1"/>
    </xf>
    <xf numFmtId="0" fontId="72" fillId="13" borderId="14" xfId="0" applyFont="1" applyFill="1" applyBorder="1" applyAlignment="1">
      <alignment horizontal="center" vertical="center" wrapText="1"/>
    </xf>
    <xf numFmtId="0" fontId="72" fillId="13" borderId="16" xfId="0" applyFont="1" applyFill="1" applyBorder="1" applyAlignment="1">
      <alignment horizontal="center" vertical="center" wrapText="1"/>
    </xf>
    <xf numFmtId="0" fontId="72" fillId="13" borderId="17" xfId="0" applyFont="1" applyFill="1" applyBorder="1" applyAlignment="1">
      <alignment horizontal="center" vertical="center" wrapText="1"/>
    </xf>
    <xf numFmtId="0" fontId="72" fillId="13" borderId="2" xfId="0" applyFont="1" applyFill="1" applyBorder="1" applyAlignment="1">
      <alignment horizontal="center" vertical="center" wrapText="1"/>
    </xf>
    <xf numFmtId="0" fontId="67" fillId="13" borderId="10" xfId="0" applyFont="1" applyFill="1" applyBorder="1" applyAlignment="1">
      <alignment horizontal="center" vertical="center" wrapText="1"/>
    </xf>
    <xf numFmtId="0" fontId="68" fillId="0" borderId="6" xfId="0" applyFont="1" applyBorder="1" applyAlignment="1">
      <alignment horizontal="justify" vertical="center"/>
    </xf>
    <xf numFmtId="0" fontId="68" fillId="0" borderId="34" xfId="0" applyFont="1" applyBorder="1" applyAlignment="1">
      <alignment horizontal="justify" vertical="center"/>
    </xf>
    <xf numFmtId="0" fontId="68" fillId="0" borderId="2" xfId="0" applyFont="1" applyBorder="1" applyAlignment="1">
      <alignment horizontal="justify" vertical="center"/>
    </xf>
    <xf numFmtId="0" fontId="69" fillId="0" borderId="6" xfId="0" applyFont="1" applyBorder="1" applyAlignment="1">
      <alignment horizontal="justify" vertical="center"/>
    </xf>
    <xf numFmtId="0" fontId="69" fillId="0" borderId="34" xfId="0" applyFont="1" applyBorder="1" applyAlignment="1">
      <alignment horizontal="justify" vertical="center"/>
    </xf>
    <xf numFmtId="0" fontId="69" fillId="0" borderId="2" xfId="0" applyFont="1" applyBorder="1" applyAlignment="1">
      <alignment horizontal="justify" vertical="center"/>
    </xf>
    <xf numFmtId="0" fontId="68" fillId="18" borderId="6" xfId="0" applyFont="1" applyFill="1" applyBorder="1" applyAlignment="1">
      <alignment horizontal="justify" vertical="center"/>
    </xf>
    <xf numFmtId="0" fontId="68" fillId="18" borderId="34" xfId="0" applyFont="1" applyFill="1" applyBorder="1" applyAlignment="1">
      <alignment horizontal="justify" vertical="center"/>
    </xf>
    <xf numFmtId="0" fontId="68" fillId="18" borderId="2" xfId="0" applyFont="1" applyFill="1" applyBorder="1" applyAlignment="1">
      <alignment horizontal="justify" vertical="center"/>
    </xf>
    <xf numFmtId="0" fontId="42" fillId="16" borderId="22" xfId="0" applyFont="1" applyFill="1" applyBorder="1" applyAlignment="1">
      <alignment horizontal="center"/>
    </xf>
    <xf numFmtId="0" fontId="0" fillId="16" borderId="22" xfId="0" applyFill="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4">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0033CC"/>
      <color rgb="FF003399"/>
      <color rgb="FFF7B6AB"/>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223242</xdr:colOff>
      <xdr:row>0</xdr:row>
      <xdr:rowOff>0</xdr:rowOff>
    </xdr:from>
    <xdr:to>
      <xdr:col>0</xdr:col>
      <xdr:colOff>1368618</xdr:colOff>
      <xdr:row>1</xdr:row>
      <xdr:rowOff>169664</xdr:rowOff>
    </xdr:to>
    <xdr:pic>
      <xdr:nvPicPr>
        <xdr:cNvPr id="7" name="Imagen 1921705942">
          <a:extLst>
            <a:ext uri="{FF2B5EF4-FFF2-40B4-BE49-F238E27FC236}">
              <a16:creationId xmlns:a16="http://schemas.microsoft.com/office/drawing/2014/main" id="{D10BCF71-9B4F-4FE4-A1E2-CAA2A8378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42" y="0"/>
          <a:ext cx="114537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300D-D1FD-4311-B413-6AEEFEBD3092}">
  <dimension ref="B2:W59"/>
  <sheetViews>
    <sheetView workbookViewId="0">
      <selection activeCell="C26" sqref="C26"/>
    </sheetView>
  </sheetViews>
  <sheetFormatPr defaultColWidth="10.85546875" defaultRowHeight="12.75"/>
  <cols>
    <col min="1" max="1" width="10.85546875" style="327"/>
    <col min="2" max="2" width="11.42578125" style="327" customWidth="1"/>
    <col min="3" max="9" width="11.42578125" style="327" bestFit="1" customWidth="1"/>
    <col min="10" max="10" width="11" style="327" customWidth="1"/>
    <col min="11" max="19" width="13.7109375" style="327" customWidth="1"/>
    <col min="20" max="16384" width="10.85546875" style="327"/>
  </cols>
  <sheetData>
    <row r="2" spans="2:23">
      <c r="K2" s="498" t="s">
        <v>0</v>
      </c>
      <c r="L2" s="498"/>
      <c r="M2" s="498"/>
      <c r="N2" s="498"/>
      <c r="O2" s="498"/>
      <c r="P2" s="498"/>
      <c r="Q2" s="498"/>
      <c r="R2" s="498"/>
      <c r="S2" s="498"/>
    </row>
    <row r="3" spans="2:23">
      <c r="K3" s="469"/>
      <c r="L3" s="469"/>
      <c r="M3" s="469"/>
      <c r="N3" s="469"/>
      <c r="O3" s="469"/>
      <c r="P3" s="469"/>
      <c r="Q3" s="469"/>
      <c r="R3" s="469"/>
      <c r="S3" s="469"/>
    </row>
    <row r="4" spans="2:23">
      <c r="K4" s="328" t="s">
        <v>1</v>
      </c>
    </row>
    <row r="5" spans="2:23" ht="25.5">
      <c r="B5" s="328" t="s">
        <v>2</v>
      </c>
      <c r="K5" s="470" t="s">
        <v>3</v>
      </c>
      <c r="L5" s="470" t="s">
        <v>4</v>
      </c>
      <c r="M5" s="471" t="s">
        <v>5</v>
      </c>
      <c r="N5" s="471" t="s">
        <v>6</v>
      </c>
      <c r="O5" s="471" t="s">
        <v>7</v>
      </c>
      <c r="P5" s="472" t="s">
        <v>8</v>
      </c>
      <c r="Q5" s="471" t="s">
        <v>9</v>
      </c>
      <c r="R5" s="472" t="s">
        <v>10</v>
      </c>
      <c r="S5" s="472" t="s">
        <v>11</v>
      </c>
      <c r="T5" s="473"/>
      <c r="U5" s="473"/>
      <c r="V5" s="469"/>
      <c r="W5" s="469"/>
    </row>
    <row r="6" spans="2:23">
      <c r="B6" s="328">
        <v>100</v>
      </c>
      <c r="C6" s="327" t="s">
        <v>12</v>
      </c>
      <c r="J6" s="329" t="s">
        <v>13</v>
      </c>
      <c r="K6" s="330">
        <v>100</v>
      </c>
      <c r="L6" s="330">
        <v>100</v>
      </c>
      <c r="M6" s="330">
        <v>100</v>
      </c>
      <c r="N6" s="331">
        <v>100</v>
      </c>
      <c r="O6" s="330">
        <v>100</v>
      </c>
      <c r="P6" s="330">
        <v>100</v>
      </c>
      <c r="Q6" s="330">
        <v>100</v>
      </c>
      <c r="R6" s="330">
        <v>0</v>
      </c>
      <c r="S6" s="330">
        <v>100</v>
      </c>
    </row>
    <row r="7" spans="2:23">
      <c r="B7" s="328">
        <v>50</v>
      </c>
      <c r="C7" s="327" t="s">
        <v>14</v>
      </c>
      <c r="J7" s="329" t="s">
        <v>15</v>
      </c>
      <c r="K7" s="330">
        <v>80</v>
      </c>
      <c r="L7" s="330">
        <v>80</v>
      </c>
      <c r="M7" s="330">
        <v>0</v>
      </c>
      <c r="N7" s="331">
        <v>100</v>
      </c>
      <c r="O7" s="330">
        <v>80</v>
      </c>
      <c r="P7" s="330">
        <v>0</v>
      </c>
      <c r="Q7" s="330">
        <v>80</v>
      </c>
      <c r="R7" s="330">
        <v>0</v>
      </c>
      <c r="S7" s="330">
        <v>100</v>
      </c>
    </row>
    <row r="8" spans="2:23">
      <c r="B8" s="328">
        <v>0</v>
      </c>
      <c r="C8" s="327" t="s">
        <v>16</v>
      </c>
      <c r="J8" s="329" t="s">
        <v>17</v>
      </c>
      <c r="K8" s="330">
        <v>0</v>
      </c>
      <c r="L8" s="330">
        <v>0</v>
      </c>
      <c r="M8" s="330">
        <v>0</v>
      </c>
      <c r="N8" s="331">
        <v>100</v>
      </c>
      <c r="O8" s="330">
        <v>0</v>
      </c>
      <c r="P8" s="330">
        <v>0</v>
      </c>
      <c r="Q8" s="330">
        <v>0</v>
      </c>
      <c r="R8" s="330">
        <v>0</v>
      </c>
      <c r="S8" s="330">
        <v>100</v>
      </c>
    </row>
    <row r="9" spans="2:23">
      <c r="J9" s="474" t="s">
        <v>18</v>
      </c>
      <c r="K9" s="475">
        <f t="shared" ref="K9:S9" si="0">AVERAGE(K6:K8)</f>
        <v>60</v>
      </c>
      <c r="L9" s="475">
        <f t="shared" si="0"/>
        <v>60</v>
      </c>
      <c r="M9" s="476">
        <f t="shared" si="0"/>
        <v>33.333333333333336</v>
      </c>
      <c r="N9" s="475">
        <f t="shared" si="0"/>
        <v>100</v>
      </c>
      <c r="O9" s="475">
        <f t="shared" si="0"/>
        <v>60</v>
      </c>
      <c r="P9" s="476">
        <f t="shared" si="0"/>
        <v>33.333333333333336</v>
      </c>
      <c r="Q9" s="476">
        <f t="shared" si="0"/>
        <v>60</v>
      </c>
      <c r="R9" s="476">
        <f t="shared" si="0"/>
        <v>0</v>
      </c>
      <c r="S9" s="475">
        <f t="shared" si="0"/>
        <v>100</v>
      </c>
    </row>
    <row r="10" spans="2:23">
      <c r="B10" s="328" t="s">
        <v>19</v>
      </c>
    </row>
    <row r="11" spans="2:23">
      <c r="B11" s="328">
        <v>100</v>
      </c>
      <c r="C11" s="327" t="s">
        <v>20</v>
      </c>
    </row>
    <row r="12" spans="2:23">
      <c r="B12" s="328">
        <v>80</v>
      </c>
      <c r="C12" s="327" t="s">
        <v>21</v>
      </c>
      <c r="K12" s="328" t="s">
        <v>22</v>
      </c>
    </row>
    <row r="13" spans="2:23" ht="25.5">
      <c r="B13" s="328">
        <v>0</v>
      </c>
      <c r="C13" s="327" t="s">
        <v>23</v>
      </c>
      <c r="K13" s="470" t="s">
        <v>3</v>
      </c>
      <c r="L13" s="470" t="s">
        <v>4</v>
      </c>
      <c r="M13" s="471" t="s">
        <v>5</v>
      </c>
      <c r="N13" s="471" t="s">
        <v>6</v>
      </c>
      <c r="O13" s="471" t="s">
        <v>7</v>
      </c>
      <c r="P13" s="472" t="s">
        <v>8</v>
      </c>
      <c r="Q13" s="471" t="s">
        <v>9</v>
      </c>
      <c r="R13" s="472" t="s">
        <v>10</v>
      </c>
      <c r="S13" s="472" t="s">
        <v>11</v>
      </c>
    </row>
    <row r="14" spans="2:23">
      <c r="B14" s="328"/>
      <c r="J14" s="329" t="s">
        <v>13</v>
      </c>
      <c r="K14" s="330">
        <v>100</v>
      </c>
      <c r="L14" s="330">
        <v>100</v>
      </c>
      <c r="M14" s="330">
        <v>100</v>
      </c>
      <c r="N14" s="331">
        <v>100</v>
      </c>
      <c r="O14" s="330">
        <v>100</v>
      </c>
      <c r="P14" s="330">
        <v>100</v>
      </c>
      <c r="Q14" s="330">
        <v>100</v>
      </c>
      <c r="R14" s="330">
        <v>0</v>
      </c>
      <c r="S14" s="330">
        <v>100</v>
      </c>
    </row>
    <row r="15" spans="2:23">
      <c r="J15" s="329" t="s">
        <v>15</v>
      </c>
      <c r="K15" s="330">
        <v>80</v>
      </c>
      <c r="L15" s="330">
        <v>80</v>
      </c>
      <c r="M15" s="330">
        <v>0</v>
      </c>
      <c r="N15" s="331">
        <v>100</v>
      </c>
      <c r="O15" s="330">
        <v>80</v>
      </c>
      <c r="P15" s="330">
        <v>0</v>
      </c>
      <c r="Q15" s="330">
        <v>80</v>
      </c>
      <c r="R15" s="330">
        <v>0</v>
      </c>
      <c r="S15" s="330">
        <v>100</v>
      </c>
    </row>
    <row r="16" spans="2:23">
      <c r="B16" s="328" t="s">
        <v>24</v>
      </c>
      <c r="J16" s="329" t="s">
        <v>17</v>
      </c>
      <c r="K16" s="330">
        <v>0</v>
      </c>
      <c r="L16" s="330">
        <v>0</v>
      </c>
      <c r="M16" s="330">
        <v>0</v>
      </c>
      <c r="N16" s="331">
        <v>100</v>
      </c>
      <c r="O16" s="330">
        <v>0</v>
      </c>
      <c r="P16" s="330">
        <v>0</v>
      </c>
      <c r="Q16" s="330">
        <v>100</v>
      </c>
      <c r="R16" s="330">
        <v>0</v>
      </c>
      <c r="S16" s="330">
        <v>100</v>
      </c>
    </row>
    <row r="17" spans="2:19">
      <c r="B17" s="328">
        <v>100</v>
      </c>
      <c r="C17" s="327" t="s">
        <v>25</v>
      </c>
      <c r="J17" s="474" t="s">
        <v>18</v>
      </c>
      <c r="K17" s="475">
        <f t="shared" ref="K17:S17" si="1">AVERAGE(K14:K16)</f>
        <v>60</v>
      </c>
      <c r="L17" s="475">
        <f t="shared" si="1"/>
        <v>60</v>
      </c>
      <c r="M17" s="476">
        <f t="shared" si="1"/>
        <v>33.333333333333336</v>
      </c>
      <c r="N17" s="475">
        <f t="shared" si="1"/>
        <v>100</v>
      </c>
      <c r="O17" s="475">
        <f t="shared" si="1"/>
        <v>60</v>
      </c>
      <c r="P17" s="476">
        <f t="shared" si="1"/>
        <v>33.333333333333336</v>
      </c>
      <c r="Q17" s="476">
        <f t="shared" si="1"/>
        <v>93.333333333333329</v>
      </c>
      <c r="R17" s="475">
        <f t="shared" si="1"/>
        <v>0</v>
      </c>
      <c r="S17" s="475">
        <f t="shared" si="1"/>
        <v>100</v>
      </c>
    </row>
    <row r="18" spans="2:19">
      <c r="B18" s="328">
        <v>50</v>
      </c>
      <c r="C18" s="327" t="s">
        <v>26</v>
      </c>
    </row>
    <row r="19" spans="2:19">
      <c r="B19" s="328">
        <v>0</v>
      </c>
      <c r="C19" s="327" t="s">
        <v>27</v>
      </c>
    </row>
    <row r="20" spans="2:19">
      <c r="K20" s="328" t="s">
        <v>28</v>
      </c>
    </row>
    <row r="21" spans="2:19" ht="25.5">
      <c r="K21" s="470" t="s">
        <v>3</v>
      </c>
      <c r="L21" s="470" t="s">
        <v>4</v>
      </c>
      <c r="M21" s="471" t="s">
        <v>5</v>
      </c>
      <c r="N21" s="471" t="s">
        <v>6</v>
      </c>
      <c r="O21" s="471" t="s">
        <v>7</v>
      </c>
      <c r="P21" s="472" t="s">
        <v>8</v>
      </c>
      <c r="Q21" s="471" t="s">
        <v>9</v>
      </c>
      <c r="R21" s="472" t="s">
        <v>10</v>
      </c>
      <c r="S21" s="472" t="s">
        <v>11</v>
      </c>
    </row>
    <row r="22" spans="2:19">
      <c r="J22" s="329" t="s">
        <v>13</v>
      </c>
      <c r="K22" s="330">
        <v>0</v>
      </c>
      <c r="L22" s="330">
        <v>100</v>
      </c>
      <c r="M22" s="330">
        <v>100</v>
      </c>
      <c r="N22" s="331">
        <v>100</v>
      </c>
      <c r="O22" s="330">
        <v>100</v>
      </c>
      <c r="P22" s="330">
        <v>100</v>
      </c>
      <c r="Q22" s="330">
        <v>100</v>
      </c>
      <c r="R22" s="330">
        <v>100</v>
      </c>
      <c r="S22" s="330">
        <v>100</v>
      </c>
    </row>
    <row r="23" spans="2:19">
      <c r="J23" s="329" t="s">
        <v>15</v>
      </c>
      <c r="K23" s="330">
        <v>0</v>
      </c>
      <c r="L23" s="330">
        <v>100</v>
      </c>
      <c r="M23" s="330">
        <v>80</v>
      </c>
      <c r="N23" s="331">
        <v>100</v>
      </c>
      <c r="O23" s="330">
        <v>100</v>
      </c>
      <c r="P23" s="330">
        <v>100</v>
      </c>
      <c r="Q23" s="330">
        <v>100</v>
      </c>
      <c r="R23" s="330">
        <v>100</v>
      </c>
      <c r="S23" s="330">
        <v>100</v>
      </c>
    </row>
    <row r="24" spans="2:19">
      <c r="J24" s="329" t="s">
        <v>17</v>
      </c>
      <c r="K24" s="330">
        <v>0</v>
      </c>
      <c r="L24" s="330">
        <v>100</v>
      </c>
      <c r="M24" s="330">
        <v>100</v>
      </c>
      <c r="N24" s="331">
        <v>100</v>
      </c>
      <c r="O24" s="330">
        <v>100</v>
      </c>
      <c r="P24" s="330">
        <v>100</v>
      </c>
      <c r="Q24" s="330">
        <v>100</v>
      </c>
      <c r="R24" s="330">
        <v>100</v>
      </c>
      <c r="S24" s="330">
        <v>100</v>
      </c>
    </row>
    <row r="25" spans="2:19">
      <c r="J25" s="474" t="s">
        <v>18</v>
      </c>
      <c r="K25" s="475">
        <f t="shared" ref="K25:S25" si="2">AVERAGE(K22:K24)</f>
        <v>0</v>
      </c>
      <c r="L25" s="475">
        <f t="shared" si="2"/>
        <v>100</v>
      </c>
      <c r="M25" s="476">
        <f t="shared" si="2"/>
        <v>93.333333333333329</v>
      </c>
      <c r="N25" s="475">
        <f t="shared" si="2"/>
        <v>100</v>
      </c>
      <c r="O25" s="475">
        <f t="shared" si="2"/>
        <v>100</v>
      </c>
      <c r="P25" s="475">
        <f t="shared" si="2"/>
        <v>100</v>
      </c>
      <c r="Q25" s="476">
        <f t="shared" si="2"/>
        <v>100</v>
      </c>
      <c r="R25" s="475">
        <f t="shared" si="2"/>
        <v>100</v>
      </c>
      <c r="S25" s="475">
        <f t="shared" si="2"/>
        <v>100</v>
      </c>
    </row>
    <row r="28" spans="2:19">
      <c r="K28" s="328" t="s">
        <v>29</v>
      </c>
    </row>
    <row r="29" spans="2:19" ht="25.5">
      <c r="K29" s="470" t="s">
        <v>3</v>
      </c>
      <c r="L29" s="470" t="s">
        <v>4</v>
      </c>
      <c r="M29" s="471" t="s">
        <v>5</v>
      </c>
      <c r="N29" s="471" t="s">
        <v>6</v>
      </c>
      <c r="O29" s="471" t="s">
        <v>7</v>
      </c>
      <c r="P29" s="472" t="s">
        <v>8</v>
      </c>
      <c r="Q29" s="471" t="s">
        <v>9</v>
      </c>
      <c r="R29" s="472" t="s">
        <v>10</v>
      </c>
      <c r="S29" s="472" t="s">
        <v>11</v>
      </c>
    </row>
    <row r="30" spans="2:19">
      <c r="J30" s="329" t="s">
        <v>13</v>
      </c>
      <c r="K30" s="330">
        <v>100</v>
      </c>
      <c r="L30" s="330">
        <v>100</v>
      </c>
      <c r="M30" s="330">
        <v>100</v>
      </c>
      <c r="N30" s="331">
        <v>100</v>
      </c>
      <c r="O30" s="330">
        <v>100</v>
      </c>
      <c r="P30" s="330">
        <v>100</v>
      </c>
      <c r="Q30" s="330">
        <v>100</v>
      </c>
      <c r="R30" s="330">
        <v>100</v>
      </c>
      <c r="S30" s="330">
        <v>100</v>
      </c>
    </row>
    <row r="31" spans="2:19">
      <c r="J31" s="329" t="s">
        <v>15</v>
      </c>
      <c r="K31" s="330">
        <v>100</v>
      </c>
      <c r="L31" s="330">
        <v>80</v>
      </c>
      <c r="M31" s="330">
        <v>80</v>
      </c>
      <c r="N31" s="331">
        <v>80</v>
      </c>
      <c r="O31" s="330">
        <v>100</v>
      </c>
      <c r="P31" s="330">
        <v>80</v>
      </c>
      <c r="Q31" s="330">
        <v>100</v>
      </c>
      <c r="R31" s="330">
        <v>100</v>
      </c>
      <c r="S31" s="330">
        <v>100</v>
      </c>
    </row>
    <row r="32" spans="2:19">
      <c r="J32" s="329" t="s">
        <v>17</v>
      </c>
      <c r="K32" s="330">
        <v>100</v>
      </c>
      <c r="L32" s="330">
        <v>0</v>
      </c>
      <c r="M32" s="330">
        <v>50</v>
      </c>
      <c r="N32" s="331">
        <v>0</v>
      </c>
      <c r="O32" s="330">
        <v>100</v>
      </c>
      <c r="P32" s="330">
        <v>100</v>
      </c>
      <c r="Q32" s="330">
        <v>100</v>
      </c>
      <c r="R32" s="330">
        <v>100</v>
      </c>
      <c r="S32" s="330">
        <v>100</v>
      </c>
    </row>
    <row r="33" spans="10:19">
      <c r="J33" s="474" t="s">
        <v>18</v>
      </c>
      <c r="K33" s="475">
        <f t="shared" ref="K33:S33" si="3">AVERAGE(K30:K32)</f>
        <v>100</v>
      </c>
      <c r="L33" s="475">
        <f t="shared" si="3"/>
        <v>60</v>
      </c>
      <c r="M33" s="476">
        <f t="shared" si="3"/>
        <v>76.666666666666671</v>
      </c>
      <c r="N33" s="475">
        <f t="shared" si="3"/>
        <v>60</v>
      </c>
      <c r="O33" s="475">
        <f t="shared" si="3"/>
        <v>100</v>
      </c>
      <c r="P33" s="476">
        <f t="shared" si="3"/>
        <v>93.333333333333329</v>
      </c>
      <c r="Q33" s="475">
        <f t="shared" si="3"/>
        <v>100</v>
      </c>
      <c r="R33" s="476">
        <f t="shared" si="3"/>
        <v>100</v>
      </c>
      <c r="S33" s="475">
        <f t="shared" si="3"/>
        <v>100</v>
      </c>
    </row>
    <row r="36" spans="10:19">
      <c r="K36" s="328" t="s">
        <v>30</v>
      </c>
    </row>
    <row r="37" spans="10:19" ht="25.5">
      <c r="K37" s="470" t="s">
        <v>3</v>
      </c>
      <c r="L37" s="470" t="s">
        <v>4</v>
      </c>
      <c r="M37" s="471" t="s">
        <v>5</v>
      </c>
      <c r="N37" s="471" t="s">
        <v>6</v>
      </c>
      <c r="O37" s="471" t="s">
        <v>7</v>
      </c>
      <c r="P37" s="472" t="s">
        <v>8</v>
      </c>
      <c r="Q37" s="471" t="s">
        <v>9</v>
      </c>
      <c r="R37" s="472" t="s">
        <v>10</v>
      </c>
      <c r="S37" s="472" t="s">
        <v>11</v>
      </c>
    </row>
    <row r="38" spans="10:19">
      <c r="J38" s="329" t="s">
        <v>13</v>
      </c>
      <c r="K38" s="330">
        <v>100</v>
      </c>
      <c r="L38" s="330">
        <v>100</v>
      </c>
      <c r="M38" s="330">
        <v>100</v>
      </c>
      <c r="N38" s="331">
        <v>100</v>
      </c>
      <c r="O38" s="330">
        <v>100</v>
      </c>
      <c r="P38" s="330">
        <v>100</v>
      </c>
      <c r="Q38" s="330">
        <v>100</v>
      </c>
      <c r="R38" s="330">
        <v>100</v>
      </c>
      <c r="S38" s="330">
        <v>100</v>
      </c>
    </row>
    <row r="39" spans="10:19">
      <c r="J39" s="329" t="s">
        <v>15</v>
      </c>
      <c r="K39" s="330">
        <v>100</v>
      </c>
      <c r="L39" s="330">
        <v>80</v>
      </c>
      <c r="M39" s="330">
        <v>80</v>
      </c>
      <c r="N39" s="331">
        <v>80</v>
      </c>
      <c r="O39" s="330">
        <v>100</v>
      </c>
      <c r="P39" s="330">
        <v>80</v>
      </c>
      <c r="Q39" s="330">
        <v>100</v>
      </c>
      <c r="R39" s="330">
        <v>80</v>
      </c>
      <c r="S39" s="330">
        <v>100</v>
      </c>
    </row>
    <row r="40" spans="10:19">
      <c r="J40" s="329" t="s">
        <v>17</v>
      </c>
      <c r="K40" s="330">
        <v>100</v>
      </c>
      <c r="L40" s="330">
        <v>0</v>
      </c>
      <c r="M40" s="330">
        <v>100</v>
      </c>
      <c r="N40" s="331">
        <v>0</v>
      </c>
      <c r="O40" s="330">
        <v>100</v>
      </c>
      <c r="P40" s="330">
        <v>100</v>
      </c>
      <c r="Q40" s="330">
        <v>100</v>
      </c>
      <c r="R40" s="330">
        <v>50</v>
      </c>
      <c r="S40" s="330">
        <v>100</v>
      </c>
    </row>
    <row r="41" spans="10:19">
      <c r="J41" s="474" t="s">
        <v>18</v>
      </c>
      <c r="K41" s="475">
        <f t="shared" ref="K41:S41" si="4">AVERAGE(K38:K40)</f>
        <v>100</v>
      </c>
      <c r="L41" s="475">
        <f t="shared" si="4"/>
        <v>60</v>
      </c>
      <c r="M41" s="476">
        <f t="shared" si="4"/>
        <v>93.333333333333329</v>
      </c>
      <c r="N41" s="475">
        <f t="shared" si="4"/>
        <v>60</v>
      </c>
      <c r="O41" s="475">
        <f t="shared" si="4"/>
        <v>100</v>
      </c>
      <c r="P41" s="476">
        <f t="shared" si="4"/>
        <v>93.333333333333329</v>
      </c>
      <c r="Q41" s="475">
        <f t="shared" si="4"/>
        <v>100</v>
      </c>
      <c r="R41" s="476">
        <f t="shared" si="4"/>
        <v>76.666666666666671</v>
      </c>
      <c r="S41" s="475">
        <f t="shared" si="4"/>
        <v>100</v>
      </c>
    </row>
    <row r="44" spans="10:19">
      <c r="K44" s="328" t="s">
        <v>31</v>
      </c>
    </row>
    <row r="45" spans="10:19" ht="25.5">
      <c r="K45" s="470" t="s">
        <v>3</v>
      </c>
      <c r="L45" s="470" t="s">
        <v>4</v>
      </c>
      <c r="M45" s="471" t="s">
        <v>5</v>
      </c>
      <c r="N45" s="471" t="s">
        <v>6</v>
      </c>
      <c r="O45" s="471" t="s">
        <v>7</v>
      </c>
      <c r="P45" s="472" t="s">
        <v>8</v>
      </c>
      <c r="Q45" s="471" t="s">
        <v>9</v>
      </c>
      <c r="R45" s="472" t="s">
        <v>10</v>
      </c>
      <c r="S45" s="472" t="s">
        <v>11</v>
      </c>
    </row>
    <row r="46" spans="10:19">
      <c r="J46" s="329" t="s">
        <v>13</v>
      </c>
      <c r="K46" s="330">
        <v>100</v>
      </c>
      <c r="L46" s="330">
        <v>100</v>
      </c>
      <c r="M46" s="330">
        <v>100</v>
      </c>
      <c r="N46" s="331">
        <v>100</v>
      </c>
      <c r="O46" s="330">
        <v>100</v>
      </c>
      <c r="P46" s="330">
        <v>0</v>
      </c>
      <c r="Q46" s="330">
        <v>100</v>
      </c>
      <c r="R46" s="330">
        <v>0</v>
      </c>
      <c r="S46" s="330">
        <v>100</v>
      </c>
    </row>
    <row r="47" spans="10:19">
      <c r="J47" s="329" t="s">
        <v>15</v>
      </c>
      <c r="K47" s="330">
        <v>100</v>
      </c>
      <c r="L47" s="330">
        <v>100</v>
      </c>
      <c r="M47" s="330">
        <v>80</v>
      </c>
      <c r="N47" s="331">
        <v>100</v>
      </c>
      <c r="O47" s="330">
        <v>100</v>
      </c>
      <c r="P47" s="330">
        <v>80</v>
      </c>
      <c r="Q47" s="330">
        <v>100</v>
      </c>
      <c r="R47" s="330">
        <v>0</v>
      </c>
      <c r="S47" s="330">
        <v>100</v>
      </c>
    </row>
    <row r="48" spans="10:19">
      <c r="J48" s="329" t="s">
        <v>17</v>
      </c>
      <c r="K48" s="330">
        <v>100</v>
      </c>
      <c r="L48" s="330">
        <v>100</v>
      </c>
      <c r="M48" s="330">
        <v>100</v>
      </c>
      <c r="N48" s="331">
        <v>100</v>
      </c>
      <c r="O48" s="330">
        <v>100</v>
      </c>
      <c r="P48" s="330">
        <v>100</v>
      </c>
      <c r="Q48" s="330">
        <v>100</v>
      </c>
      <c r="R48" s="330">
        <v>0</v>
      </c>
      <c r="S48" s="330">
        <v>100</v>
      </c>
    </row>
    <row r="49" spans="10:19">
      <c r="J49" s="474" t="s">
        <v>18</v>
      </c>
      <c r="K49" s="475">
        <f t="shared" ref="K49:S49" si="5">AVERAGE(K46:K48)</f>
        <v>100</v>
      </c>
      <c r="L49" s="475">
        <f t="shared" si="5"/>
        <v>100</v>
      </c>
      <c r="M49" s="476">
        <f t="shared" si="5"/>
        <v>93.333333333333329</v>
      </c>
      <c r="N49" s="475">
        <f t="shared" si="5"/>
        <v>100</v>
      </c>
      <c r="O49" s="475">
        <f t="shared" si="5"/>
        <v>100</v>
      </c>
      <c r="P49" s="476">
        <f t="shared" si="5"/>
        <v>60</v>
      </c>
      <c r="Q49" s="475">
        <f t="shared" si="5"/>
        <v>100</v>
      </c>
      <c r="R49" s="475">
        <f t="shared" si="5"/>
        <v>0</v>
      </c>
      <c r="S49" s="475">
        <f t="shared" si="5"/>
        <v>100</v>
      </c>
    </row>
    <row r="52" spans="10:19">
      <c r="K52" s="328" t="s">
        <v>32</v>
      </c>
    </row>
    <row r="53" spans="10:19" ht="25.5">
      <c r="K53" s="470" t="s">
        <v>3</v>
      </c>
      <c r="L53" s="470" t="s">
        <v>4</v>
      </c>
      <c r="M53" s="471" t="s">
        <v>5</v>
      </c>
      <c r="N53" s="471" t="s">
        <v>6</v>
      </c>
      <c r="O53" s="471" t="s">
        <v>7</v>
      </c>
      <c r="P53" s="472" t="s">
        <v>8</v>
      </c>
      <c r="Q53" s="471" t="s">
        <v>9</v>
      </c>
      <c r="R53" s="472" t="s">
        <v>10</v>
      </c>
      <c r="S53" s="472" t="s">
        <v>11</v>
      </c>
    </row>
    <row r="54" spans="10:19">
      <c r="J54" s="329" t="s">
        <v>13</v>
      </c>
      <c r="K54" s="330">
        <v>100</v>
      </c>
      <c r="L54" s="330">
        <v>100</v>
      </c>
      <c r="M54" s="330">
        <v>100</v>
      </c>
      <c r="N54" s="331">
        <v>100</v>
      </c>
      <c r="O54" s="330">
        <v>100</v>
      </c>
      <c r="P54" s="330">
        <v>0</v>
      </c>
      <c r="Q54" s="330">
        <v>100</v>
      </c>
      <c r="R54" s="330">
        <v>0</v>
      </c>
      <c r="S54" s="330">
        <v>100</v>
      </c>
    </row>
    <row r="55" spans="10:19">
      <c r="J55" s="329" t="s">
        <v>15</v>
      </c>
      <c r="K55" s="330">
        <v>100</v>
      </c>
      <c r="L55" s="330">
        <v>100</v>
      </c>
      <c r="M55" s="330">
        <v>80</v>
      </c>
      <c r="N55" s="331">
        <v>100</v>
      </c>
      <c r="O55" s="330">
        <v>100</v>
      </c>
      <c r="P55" s="330">
        <v>80</v>
      </c>
      <c r="Q55" s="330">
        <v>100</v>
      </c>
      <c r="R55" s="330">
        <v>0</v>
      </c>
      <c r="S55" s="330">
        <v>100</v>
      </c>
    </row>
    <row r="56" spans="10:19">
      <c r="J56" s="329" t="s">
        <v>17</v>
      </c>
      <c r="K56" s="330">
        <v>100</v>
      </c>
      <c r="L56" s="330">
        <v>100</v>
      </c>
      <c r="M56" s="330">
        <v>100</v>
      </c>
      <c r="N56" s="331">
        <v>100</v>
      </c>
      <c r="O56" s="330">
        <v>100</v>
      </c>
      <c r="P56" s="330">
        <v>100</v>
      </c>
      <c r="Q56" s="330">
        <v>100</v>
      </c>
      <c r="R56" s="330">
        <v>0</v>
      </c>
      <c r="S56" s="330">
        <v>100</v>
      </c>
    </row>
    <row r="57" spans="10:19">
      <c r="J57" s="474" t="s">
        <v>18</v>
      </c>
      <c r="K57" s="475">
        <f t="shared" ref="K57:S57" si="6">AVERAGE(K54:K56)</f>
        <v>100</v>
      </c>
      <c r="L57" s="475">
        <f t="shared" si="6"/>
        <v>100</v>
      </c>
      <c r="M57" s="476">
        <f t="shared" si="6"/>
        <v>93.333333333333329</v>
      </c>
      <c r="N57" s="475">
        <f t="shared" si="6"/>
        <v>100</v>
      </c>
      <c r="O57" s="475">
        <f t="shared" si="6"/>
        <v>100</v>
      </c>
      <c r="P57" s="475">
        <f t="shared" si="6"/>
        <v>60</v>
      </c>
      <c r="Q57" s="475">
        <f t="shared" si="6"/>
        <v>100</v>
      </c>
      <c r="R57" s="475">
        <f t="shared" si="6"/>
        <v>0</v>
      </c>
      <c r="S57" s="475">
        <f t="shared" si="6"/>
        <v>100</v>
      </c>
    </row>
    <row r="59" spans="10:19">
      <c r="J59" s="474" t="s">
        <v>18</v>
      </c>
      <c r="K59" s="477">
        <f t="shared" ref="K59:S59" si="7">AVERAGE(K9,K17,K25,K33,K41,K49,K57)</f>
        <v>74.285714285714292</v>
      </c>
      <c r="L59" s="477">
        <f t="shared" si="7"/>
        <v>77.142857142857139</v>
      </c>
      <c r="M59" s="477">
        <f t="shared" si="7"/>
        <v>73.80952380952381</v>
      </c>
      <c r="N59" s="477">
        <f t="shared" si="7"/>
        <v>88.571428571428569</v>
      </c>
      <c r="O59" s="477">
        <f t="shared" si="7"/>
        <v>88.571428571428569</v>
      </c>
      <c r="P59" s="477">
        <f t="shared" si="7"/>
        <v>67.61904761904762</v>
      </c>
      <c r="Q59" s="477">
        <f t="shared" si="7"/>
        <v>93.333333333333329</v>
      </c>
      <c r="R59" s="477">
        <f t="shared" si="7"/>
        <v>39.523809523809526</v>
      </c>
      <c r="S59" s="477">
        <f t="shared" si="7"/>
        <v>100</v>
      </c>
    </row>
  </sheetData>
  <mergeCells count="1">
    <mergeCell ref="K2:S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89AA-7E87-40CE-99CC-7F3A291C5520}">
  <sheetPr>
    <tabColor rgb="FF92D050"/>
  </sheetPr>
  <dimension ref="A3:AG24"/>
  <sheetViews>
    <sheetView showGridLines="0" topLeftCell="M4" zoomScale="80" zoomScaleNormal="80" workbookViewId="0">
      <selection activeCell="N6" sqref="N6"/>
    </sheetView>
  </sheetViews>
  <sheetFormatPr defaultColWidth="11.42578125" defaultRowHeight="15"/>
  <cols>
    <col min="1" max="1" width="17.140625" customWidth="1"/>
    <col min="2" max="2" width="23.42578125" customWidth="1"/>
    <col min="3" max="3" width="38.42578125" customWidth="1"/>
    <col min="4" max="4" width="43" customWidth="1"/>
    <col min="5" max="5" width="45.85546875" customWidth="1"/>
    <col min="6" max="6" width="19.7109375" customWidth="1"/>
    <col min="7" max="7" width="15.7109375" customWidth="1"/>
    <col min="8" max="8" width="23.85546875" customWidth="1"/>
    <col min="9" max="9" width="19.140625" customWidth="1"/>
    <col min="10" max="10" width="17.7109375" customWidth="1"/>
    <col min="11" max="11" width="16.85546875" customWidth="1"/>
    <col min="12" max="12" width="20.5703125" customWidth="1"/>
    <col min="13" max="13" width="23.7109375" customWidth="1"/>
    <col min="14" max="14" width="30.7109375" style="12" customWidth="1"/>
    <col min="15" max="15" width="28.140625" style="12" customWidth="1"/>
    <col min="16" max="16" width="46" style="12" customWidth="1"/>
    <col min="17" max="17" width="17.42578125" style="12" customWidth="1"/>
    <col min="18" max="18" width="53.42578125" style="12" customWidth="1"/>
    <col min="19" max="19" width="24.85546875" style="12" customWidth="1"/>
    <col min="20" max="20" width="35.28515625" style="12" customWidth="1"/>
    <col min="21" max="21" width="68.85546875" style="12" customWidth="1"/>
    <col min="22" max="22" width="17.42578125" style="12" customWidth="1"/>
    <col min="23" max="23" width="41.7109375" style="12" customWidth="1"/>
    <col min="24" max="25" width="11.42578125" style="12" customWidth="1"/>
    <col min="26" max="26" width="62.42578125" style="12" customWidth="1"/>
    <col min="27" max="27" width="10.42578125" style="12" customWidth="1"/>
    <col min="28" max="28" width="41" style="12" customWidth="1"/>
    <col min="29" max="29" width="10.5703125" style="12" customWidth="1"/>
    <col min="30" max="30" width="24.140625" style="12" customWidth="1"/>
    <col min="31" max="31" width="41" style="29" customWidth="1"/>
    <col min="32" max="32" width="14.28515625" style="12" customWidth="1"/>
    <col min="33" max="33" width="65.42578125" style="12" customWidth="1"/>
    <col min="16377" max="16384" width="9.140625" customWidth="1"/>
  </cols>
  <sheetData>
    <row r="3" spans="1:33" ht="36.75" customHeight="1">
      <c r="A3" s="515" t="s">
        <v>34</v>
      </c>
      <c r="B3" s="515" t="s">
        <v>35</v>
      </c>
      <c r="C3" s="515" t="s">
        <v>36</v>
      </c>
      <c r="D3" s="515" t="s">
        <v>37</v>
      </c>
      <c r="E3" s="515" t="s">
        <v>38</v>
      </c>
      <c r="F3" s="515" t="s">
        <v>39</v>
      </c>
      <c r="G3" s="515" t="s">
        <v>40</v>
      </c>
      <c r="H3" s="546" t="s">
        <v>41</v>
      </c>
      <c r="I3" s="546"/>
      <c r="J3" s="547" t="s">
        <v>140</v>
      </c>
      <c r="K3" s="548"/>
      <c r="L3" s="548"/>
      <c r="M3" s="549"/>
      <c r="N3" s="545" t="s">
        <v>141</v>
      </c>
      <c r="O3" s="550"/>
      <c r="P3" s="550"/>
      <c r="Q3" s="550"/>
      <c r="R3" s="550"/>
      <c r="S3" s="545"/>
      <c r="T3" s="545"/>
      <c r="U3" s="545"/>
      <c r="V3" s="545"/>
      <c r="W3" s="545"/>
      <c r="X3" s="545"/>
      <c r="Y3" s="545"/>
      <c r="Z3" s="545"/>
      <c r="AA3" s="545"/>
      <c r="AB3" s="545"/>
      <c r="AC3" s="545"/>
      <c r="AD3" s="545"/>
      <c r="AE3" s="545"/>
      <c r="AF3" s="545"/>
      <c r="AG3" s="545"/>
    </row>
    <row r="4" spans="1:33" ht="78" customHeight="1">
      <c r="A4" s="515"/>
      <c r="B4" s="515"/>
      <c r="C4" s="515"/>
      <c r="D4" s="515"/>
      <c r="E4" s="515"/>
      <c r="F4" s="515"/>
      <c r="G4" s="515"/>
      <c r="H4" s="551" t="s">
        <v>43</v>
      </c>
      <c r="I4" s="551" t="s">
        <v>44</v>
      </c>
      <c r="J4" s="181" t="s">
        <v>105</v>
      </c>
      <c r="K4" s="181" t="s">
        <v>106</v>
      </c>
      <c r="L4" s="181" t="s">
        <v>107</v>
      </c>
      <c r="M4" s="182" t="s">
        <v>108</v>
      </c>
      <c r="N4" s="545" t="s">
        <v>105</v>
      </c>
      <c r="O4" s="545"/>
      <c r="P4" s="545"/>
      <c r="Q4" s="545"/>
      <c r="R4" s="545"/>
      <c r="S4" s="545" t="s">
        <v>106</v>
      </c>
      <c r="T4" s="545"/>
      <c r="U4" s="545"/>
      <c r="V4" s="545"/>
      <c r="W4" s="545"/>
      <c r="X4" s="545" t="s">
        <v>107</v>
      </c>
      <c r="Y4" s="545"/>
      <c r="Z4" s="545"/>
      <c r="AA4" s="545"/>
      <c r="AB4" s="545"/>
      <c r="AC4" s="545" t="s">
        <v>108</v>
      </c>
      <c r="AD4" s="545"/>
      <c r="AE4" s="545"/>
      <c r="AF4" s="545"/>
      <c r="AG4" s="545"/>
    </row>
    <row r="5" spans="1:33" ht="47.25" customHeight="1">
      <c r="A5" s="515"/>
      <c r="B5" s="515"/>
      <c r="C5" s="515"/>
      <c r="D5" s="515"/>
      <c r="E5" s="515"/>
      <c r="F5" s="515"/>
      <c r="G5" s="515"/>
      <c r="H5" s="552"/>
      <c r="I5" s="552"/>
      <c r="J5" s="180" t="s">
        <v>49</v>
      </c>
      <c r="K5" s="180" t="s">
        <v>49</v>
      </c>
      <c r="L5" s="180" t="s">
        <v>49</v>
      </c>
      <c r="M5" s="183" t="s">
        <v>49</v>
      </c>
      <c r="N5" s="184" t="s">
        <v>142</v>
      </c>
      <c r="O5" s="184" t="s">
        <v>143</v>
      </c>
      <c r="P5" s="184" t="s">
        <v>144</v>
      </c>
      <c r="Q5" s="184" t="s">
        <v>145</v>
      </c>
      <c r="R5" s="184" t="s">
        <v>146</v>
      </c>
      <c r="S5" s="184" t="s">
        <v>142</v>
      </c>
      <c r="T5" s="184" t="s">
        <v>143</v>
      </c>
      <c r="U5" s="184" t="s">
        <v>144</v>
      </c>
      <c r="V5" s="184" t="s">
        <v>145</v>
      </c>
      <c r="W5" s="184" t="s">
        <v>146</v>
      </c>
      <c r="X5" s="184" t="s">
        <v>142</v>
      </c>
      <c r="Y5" s="184" t="s">
        <v>143</v>
      </c>
      <c r="Z5" s="184" t="s">
        <v>144</v>
      </c>
      <c r="AA5" s="184" t="s">
        <v>145</v>
      </c>
      <c r="AB5" s="184" t="s">
        <v>146</v>
      </c>
      <c r="AC5" s="184" t="s">
        <v>142</v>
      </c>
      <c r="AD5" s="184" t="s">
        <v>143</v>
      </c>
      <c r="AE5" s="184" t="s">
        <v>144</v>
      </c>
      <c r="AF5" s="184" t="s">
        <v>145</v>
      </c>
      <c r="AG5" s="184" t="s">
        <v>146</v>
      </c>
    </row>
    <row r="6" spans="1:33" s="8" customFormat="1" ht="105.75" customHeight="1">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4">
        <v>45689</v>
      </c>
      <c r="I6" s="164">
        <v>45747</v>
      </c>
      <c r="J6" s="70">
        <v>1</v>
      </c>
      <c r="K6" s="69"/>
      <c r="L6" s="69"/>
      <c r="M6" s="40"/>
      <c r="N6" s="70">
        <v>1</v>
      </c>
      <c r="O6" s="70">
        <v>1</v>
      </c>
      <c r="P6" s="238" t="s">
        <v>268</v>
      </c>
      <c r="Q6" s="60" t="s">
        <v>137</v>
      </c>
      <c r="R6" s="74" t="s">
        <v>269</v>
      </c>
      <c r="S6" s="27">
        <f>'Formulación 2025'!K6</f>
        <v>0</v>
      </c>
      <c r="T6" s="27"/>
      <c r="U6" s="75"/>
      <c r="V6" s="60"/>
      <c r="W6" s="76"/>
      <c r="X6" s="61"/>
      <c r="Y6" s="27"/>
      <c r="Z6" s="137"/>
      <c r="AA6" s="47"/>
      <c r="AB6" s="46"/>
      <c r="AC6" s="61"/>
      <c r="AD6" s="27"/>
      <c r="AE6" s="76"/>
      <c r="AF6" s="60"/>
      <c r="AG6" s="77"/>
    </row>
    <row r="7" spans="1:33" s="8" customFormat="1" ht="280.5" customHeight="1">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4">
        <v>45689</v>
      </c>
      <c r="I7" s="164">
        <v>45747</v>
      </c>
      <c r="J7" s="70">
        <v>1</v>
      </c>
      <c r="K7" s="70"/>
      <c r="L7" s="70"/>
      <c r="M7" s="70"/>
      <c r="N7" s="70">
        <v>1</v>
      </c>
      <c r="O7" s="70">
        <v>1</v>
      </c>
      <c r="P7" s="238" t="s">
        <v>270</v>
      </c>
      <c r="Q7" s="60" t="s">
        <v>137</v>
      </c>
      <c r="R7" s="74" t="s">
        <v>271</v>
      </c>
      <c r="S7" s="27">
        <f>'Formulación 2025'!K7</f>
        <v>0</v>
      </c>
      <c r="T7" s="14"/>
      <c r="U7" s="50"/>
      <c r="V7" s="40"/>
      <c r="W7" s="52"/>
      <c r="X7" s="45"/>
      <c r="Y7" s="14"/>
      <c r="Z7" s="123"/>
      <c r="AA7" s="47"/>
      <c r="AB7" s="46"/>
      <c r="AC7" s="14"/>
      <c r="AD7" s="14"/>
      <c r="AE7" s="43"/>
      <c r="AF7" s="40"/>
      <c r="AG7" s="48"/>
    </row>
    <row r="8" spans="1:33" s="8" customFormat="1" ht="189.75" customHeight="1">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4">
        <v>45748</v>
      </c>
      <c r="I8" s="164">
        <v>46022</v>
      </c>
      <c r="J8" s="70"/>
      <c r="K8" s="70">
        <v>0.4</v>
      </c>
      <c r="L8" s="70">
        <v>0.3</v>
      </c>
      <c r="M8" s="72">
        <v>0.3</v>
      </c>
      <c r="N8" s="242"/>
      <c r="O8" s="71"/>
      <c r="P8" s="239" t="s">
        <v>272</v>
      </c>
      <c r="Q8" s="60"/>
      <c r="R8" s="245"/>
      <c r="S8" s="27">
        <f>'Formulación 2025'!K8</f>
        <v>0.4</v>
      </c>
      <c r="T8" s="14">
        <v>0.4</v>
      </c>
      <c r="U8" s="40" t="s">
        <v>273</v>
      </c>
      <c r="V8" s="307"/>
      <c r="W8" s="58" t="s">
        <v>190</v>
      </c>
      <c r="X8" s="45"/>
      <c r="Y8" s="138">
        <v>0.3</v>
      </c>
      <c r="Z8" s="110" t="s">
        <v>274</v>
      </c>
      <c r="AA8" s="448" t="s">
        <v>156</v>
      </c>
      <c r="AB8" s="46" t="s">
        <v>190</v>
      </c>
      <c r="AC8" s="45"/>
      <c r="AD8" s="14"/>
      <c r="AE8" s="158"/>
      <c r="AF8" s="40"/>
      <c r="AG8" s="48"/>
    </row>
    <row r="9" spans="1:33" s="8" customFormat="1" ht="105.75" customHeight="1">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4">
        <v>46023</v>
      </c>
      <c r="I9" s="164">
        <v>46112</v>
      </c>
      <c r="J9" s="218"/>
      <c r="K9" s="218"/>
      <c r="L9" s="218"/>
      <c r="M9" s="219"/>
      <c r="N9" s="242"/>
      <c r="O9" s="71"/>
      <c r="P9" s="239" t="s">
        <v>275</v>
      </c>
      <c r="Q9" s="60"/>
      <c r="R9" s="245"/>
      <c r="S9" s="27">
        <f>'Formulación 2025'!K9</f>
        <v>0</v>
      </c>
      <c r="T9" s="14"/>
      <c r="U9" s="43" t="s">
        <v>54</v>
      </c>
      <c r="V9" s="44"/>
      <c r="W9" s="63"/>
      <c r="X9" s="45"/>
      <c r="Y9" s="14"/>
      <c r="Z9" s="47"/>
      <c r="AA9" s="47"/>
      <c r="AB9" s="46"/>
      <c r="AC9" s="45"/>
      <c r="AD9" s="14"/>
      <c r="AE9" s="47"/>
      <c r="AF9" s="40"/>
      <c r="AG9" s="43"/>
    </row>
    <row r="10" spans="1:33" s="8" customFormat="1" ht="137.25" customHeight="1">
      <c r="A10" s="504" t="s">
        <v>65</v>
      </c>
      <c r="B10" s="519" t="s">
        <v>66</v>
      </c>
      <c r="C10" s="168"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166">
        <v>45689</v>
      </c>
      <c r="I10" s="166">
        <v>45747</v>
      </c>
      <c r="J10" s="70">
        <v>1</v>
      </c>
      <c r="K10" s="70"/>
      <c r="L10" s="70"/>
      <c r="M10" s="70"/>
      <c r="N10" s="70">
        <v>1</v>
      </c>
      <c r="O10" s="70">
        <v>1</v>
      </c>
      <c r="P10" s="239" t="s">
        <v>276</v>
      </c>
      <c r="Q10" s="60" t="s">
        <v>137</v>
      </c>
      <c r="R10" s="245" t="s">
        <v>277</v>
      </c>
      <c r="S10" s="27">
        <f>'Formulación 2025'!K10</f>
        <v>0</v>
      </c>
      <c r="T10" s="14"/>
      <c r="U10" s="43"/>
      <c r="V10" s="44"/>
      <c r="W10" s="110"/>
      <c r="X10" s="45"/>
      <c r="Y10" s="14"/>
      <c r="Z10" s="110"/>
      <c r="AA10" s="47"/>
      <c r="AB10" s="46"/>
      <c r="AC10" s="45"/>
      <c r="AD10" s="14"/>
      <c r="AE10" s="110"/>
      <c r="AF10" s="40"/>
      <c r="AG10" s="43"/>
    </row>
    <row r="11" spans="1:33" s="8" customFormat="1" ht="186.75" customHeight="1">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c r="K11" s="73" t="s">
        <v>71</v>
      </c>
      <c r="L11" s="73" t="s">
        <v>72</v>
      </c>
      <c r="M11" s="41">
        <v>0.3</v>
      </c>
      <c r="N11" s="243" t="s">
        <v>54</v>
      </c>
      <c r="O11" s="243" t="s">
        <v>54</v>
      </c>
      <c r="P11" s="239" t="s">
        <v>278</v>
      </c>
      <c r="Q11" s="60"/>
      <c r="R11" s="39"/>
      <c r="S11" s="27" t="str">
        <f>'Formulación 2025'!K11</f>
        <v>40%</v>
      </c>
      <c r="T11" s="14">
        <v>0.4</v>
      </c>
      <c r="U11" s="43" t="s">
        <v>279</v>
      </c>
      <c r="V11" s="307"/>
      <c r="W11" s="129" t="s">
        <v>162</v>
      </c>
      <c r="X11" s="45"/>
      <c r="Y11" s="14">
        <v>0.3</v>
      </c>
      <c r="Z11" s="110" t="s">
        <v>280</v>
      </c>
      <c r="AA11" s="448" t="s">
        <v>137</v>
      </c>
      <c r="AB11" s="454" t="s">
        <v>281</v>
      </c>
      <c r="AC11" s="49"/>
      <c r="AD11" s="14"/>
      <c r="AE11" s="66"/>
      <c r="AF11" s="40"/>
      <c r="AG11" s="48"/>
    </row>
    <row r="12" spans="1:33" s="8" customFormat="1" ht="178.5" customHeight="1">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4">
        <v>45748</v>
      </c>
      <c r="I12" s="164">
        <v>45838</v>
      </c>
      <c r="J12" s="73"/>
      <c r="K12" s="70">
        <v>1</v>
      </c>
      <c r="L12" s="70"/>
      <c r="M12" s="72"/>
      <c r="N12" s="243" t="s">
        <v>54</v>
      </c>
      <c r="O12" s="243" t="s">
        <v>54</v>
      </c>
      <c r="P12" s="239" t="s">
        <v>282</v>
      </c>
      <c r="Q12" s="60"/>
      <c r="R12" s="39"/>
      <c r="S12" s="27">
        <f>'Formulación 2025'!K12</f>
        <v>1</v>
      </c>
      <c r="T12" s="14">
        <v>1</v>
      </c>
      <c r="U12" s="43" t="s">
        <v>283</v>
      </c>
      <c r="V12" s="307"/>
      <c r="W12" s="129" t="s">
        <v>284</v>
      </c>
      <c r="X12" s="45"/>
      <c r="Y12" s="24"/>
      <c r="Z12" s="110"/>
      <c r="AA12" s="47"/>
      <c r="AB12" s="46"/>
      <c r="AC12" s="59"/>
      <c r="AD12" s="70"/>
      <c r="AE12" s="43"/>
      <c r="AF12" s="40"/>
      <c r="AG12" s="48"/>
    </row>
    <row r="13" spans="1:33" s="8" customFormat="1" ht="81.75" customHeight="1">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164">
        <v>45839</v>
      </c>
      <c r="I13" s="164">
        <v>46022</v>
      </c>
      <c r="J13" s="73"/>
      <c r="K13" s="70"/>
      <c r="L13" s="70">
        <v>0.5</v>
      </c>
      <c r="M13" s="72">
        <v>0.5</v>
      </c>
      <c r="N13" s="243" t="s">
        <v>54</v>
      </c>
      <c r="O13" s="243" t="s">
        <v>54</v>
      </c>
      <c r="P13" s="239" t="s">
        <v>278</v>
      </c>
      <c r="Q13" s="60"/>
      <c r="R13" s="39"/>
      <c r="S13" s="27">
        <f>'Formulación 2025'!K13</f>
        <v>0</v>
      </c>
      <c r="T13" s="14"/>
      <c r="U13" s="43"/>
      <c r="V13" s="44"/>
      <c r="W13" s="64"/>
      <c r="X13" s="54"/>
      <c r="Y13" s="26">
        <v>0.5</v>
      </c>
      <c r="Z13" s="47" t="s">
        <v>285</v>
      </c>
      <c r="AA13" s="447" t="s">
        <v>137</v>
      </c>
      <c r="AB13" s="46" t="s">
        <v>203</v>
      </c>
      <c r="AC13" s="59"/>
      <c r="AD13" s="70"/>
      <c r="AE13" s="139"/>
      <c r="AF13" s="40"/>
      <c r="AG13" s="56"/>
    </row>
    <row r="14" spans="1:33" s="23" customFormat="1" ht="194.25" customHeight="1">
      <c r="A14" s="504" t="s">
        <v>76</v>
      </c>
      <c r="B14" s="519"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4">
        <v>45689</v>
      </c>
      <c r="I14" s="164">
        <v>45747</v>
      </c>
      <c r="J14" s="73" t="s">
        <v>81</v>
      </c>
      <c r="K14" s="70"/>
      <c r="L14" s="70"/>
      <c r="M14" s="72"/>
      <c r="N14" s="70">
        <v>1</v>
      </c>
      <c r="O14" s="70">
        <v>0.6</v>
      </c>
      <c r="P14" s="239" t="s">
        <v>286</v>
      </c>
      <c r="Q14" s="60" t="s">
        <v>137</v>
      </c>
      <c r="R14" s="245" t="s">
        <v>287</v>
      </c>
      <c r="S14" s="27">
        <f>'Formulación 2025'!K14</f>
        <v>0</v>
      </c>
      <c r="T14" s="14"/>
      <c r="U14" s="43"/>
      <c r="V14" s="44"/>
      <c r="W14" s="58"/>
      <c r="X14" s="45"/>
      <c r="Y14" s="27"/>
      <c r="Z14" s="141"/>
      <c r="AA14" s="47"/>
      <c r="AB14" s="47"/>
      <c r="AC14" s="14"/>
      <c r="AD14" s="70"/>
      <c r="AE14" s="52"/>
      <c r="AF14" s="40"/>
      <c r="AG14" s="40"/>
    </row>
    <row r="15" spans="1:33" s="8" customFormat="1" ht="162" customHeight="1">
      <c r="A15" s="505"/>
      <c r="B15" s="520"/>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4">
        <v>45689</v>
      </c>
      <c r="I15" s="164">
        <v>45747</v>
      </c>
      <c r="J15" s="73" t="s">
        <v>81</v>
      </c>
      <c r="K15" s="70"/>
      <c r="L15" s="70"/>
      <c r="M15" s="72"/>
      <c r="N15" s="70">
        <v>1</v>
      </c>
      <c r="O15" s="70">
        <v>0.6</v>
      </c>
      <c r="P15" s="239" t="s">
        <v>288</v>
      </c>
      <c r="Q15" s="60" t="s">
        <v>137</v>
      </c>
      <c r="R15" s="39" t="s">
        <v>289</v>
      </c>
      <c r="S15" s="27">
        <f>'Formulación 2025'!K15</f>
        <v>0</v>
      </c>
      <c r="T15" s="14"/>
      <c r="U15" s="140" t="s">
        <v>290</v>
      </c>
      <c r="V15" s="44"/>
      <c r="W15" s="58"/>
      <c r="X15" s="45"/>
      <c r="Y15" s="138"/>
      <c r="Z15" s="110"/>
      <c r="AA15" s="47"/>
      <c r="AB15" s="47"/>
      <c r="AC15" s="14"/>
      <c r="AD15" s="143"/>
      <c r="AE15" s="53"/>
      <c r="AF15" s="40"/>
      <c r="AG15" s="67"/>
    </row>
    <row r="16" spans="1:33" ht="150">
      <c r="A16" s="506"/>
      <c r="B16" s="521"/>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166">
        <v>45748</v>
      </c>
      <c r="I16" s="169">
        <v>46022</v>
      </c>
      <c r="J16" s="73"/>
      <c r="K16" s="70">
        <v>0.5</v>
      </c>
      <c r="L16" s="70"/>
      <c r="M16" s="72">
        <v>0.5</v>
      </c>
      <c r="N16" s="243" t="s">
        <v>54</v>
      </c>
      <c r="O16" s="243" t="s">
        <v>54</v>
      </c>
      <c r="P16" s="239" t="s">
        <v>278</v>
      </c>
      <c r="Q16" s="60"/>
      <c r="R16" s="249"/>
      <c r="S16" s="27">
        <f>'Formulación 2025'!K16</f>
        <v>0.5</v>
      </c>
      <c r="T16" s="316">
        <v>0.5</v>
      </c>
      <c r="U16" s="121" t="s">
        <v>291</v>
      </c>
      <c r="V16" s="320"/>
      <c r="W16" s="58" t="s">
        <v>292</v>
      </c>
      <c r="X16" s="45"/>
      <c r="Y16" s="14"/>
      <c r="Z16" s="110"/>
      <c r="AA16" s="47"/>
      <c r="AB16" s="47"/>
      <c r="AC16" s="14"/>
      <c r="AD16" s="143"/>
      <c r="AE16" s="53"/>
      <c r="AF16" s="40"/>
      <c r="AG16" s="67"/>
    </row>
    <row r="17" spans="1:33" ht="75" customHeight="1">
      <c r="A17" s="504" t="s">
        <v>86</v>
      </c>
      <c r="B17" s="519"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166">
        <v>45689</v>
      </c>
      <c r="I17" s="166">
        <v>45746</v>
      </c>
      <c r="J17" s="73" t="s">
        <v>81</v>
      </c>
      <c r="K17" s="70"/>
      <c r="L17" s="70"/>
      <c r="M17" s="72"/>
      <c r="N17" s="70">
        <v>1</v>
      </c>
      <c r="O17" s="70">
        <v>1</v>
      </c>
      <c r="P17" s="239" t="s">
        <v>293</v>
      </c>
      <c r="Q17" s="60" t="s">
        <v>137</v>
      </c>
      <c r="R17" s="39" t="s">
        <v>294</v>
      </c>
      <c r="S17" s="27">
        <f>'Formulación 2025'!K17</f>
        <v>0</v>
      </c>
      <c r="T17" s="317"/>
      <c r="U17" s="197"/>
      <c r="V17" s="318"/>
      <c r="W17" s="58"/>
      <c r="X17" s="45"/>
      <c r="Y17" s="14"/>
      <c r="Z17" s="47"/>
      <c r="AA17" s="47"/>
      <c r="AB17" s="46"/>
      <c r="AC17" s="14"/>
      <c r="AD17" s="14"/>
      <c r="AE17" s="47"/>
      <c r="AF17" s="40"/>
      <c r="AG17" s="67"/>
    </row>
    <row r="18" spans="1:33" ht="165" customHeight="1">
      <c r="A18" s="505"/>
      <c r="B18" s="520"/>
      <c r="C18" s="162" t="s">
        <v>90</v>
      </c>
      <c r="D18" s="165" t="s">
        <v>83</v>
      </c>
      <c r="E18" s="57" t="str">
        <f>'Formulación 2025'!C18</f>
        <v>Diseñar un plan de trabajo derivado del diagnóstico de las necesidades de la política de gestión del conocimiento de la entidad</v>
      </c>
      <c r="F18" s="68" t="str">
        <f>'Formulación 2025'!D18</f>
        <v xml:space="preserve">Un plan de trabajo diseñado </v>
      </c>
      <c r="G18" s="57" t="str">
        <f>'Formulación 2025'!F18</f>
        <v>N/A</v>
      </c>
      <c r="H18" s="166">
        <v>45689</v>
      </c>
      <c r="I18" s="166">
        <v>45746</v>
      </c>
      <c r="J18" s="73" t="s">
        <v>81</v>
      </c>
      <c r="K18" s="70"/>
      <c r="L18" s="70"/>
      <c r="M18" s="72"/>
      <c r="N18" s="70">
        <v>1</v>
      </c>
      <c r="O18" s="70">
        <v>1</v>
      </c>
      <c r="P18" s="239" t="s">
        <v>295</v>
      </c>
      <c r="Q18" s="60" t="s">
        <v>137</v>
      </c>
      <c r="R18" s="39" t="s">
        <v>296</v>
      </c>
      <c r="S18" s="27">
        <f>'Formulación 2025'!K18</f>
        <v>0</v>
      </c>
      <c r="T18" s="316"/>
      <c r="U18" s="197"/>
      <c r="V18" s="319"/>
      <c r="W18" s="58"/>
      <c r="X18" s="45"/>
      <c r="Y18" s="14"/>
      <c r="Z18" s="122"/>
      <c r="AA18" s="47"/>
      <c r="AB18" s="46"/>
      <c r="AC18" s="14"/>
      <c r="AD18" s="14"/>
      <c r="AE18" s="53"/>
      <c r="AF18" s="40"/>
      <c r="AG18" s="67"/>
    </row>
    <row r="19" spans="1:33" ht="243.75">
      <c r="A19" s="505"/>
      <c r="B19" s="520"/>
      <c r="C19" s="162" t="s">
        <v>91</v>
      </c>
      <c r="D19" s="165" t="s">
        <v>85</v>
      </c>
      <c r="E19" s="57" t="str">
        <f>'Formulación 2025'!C19</f>
        <v>Implementar un plan de trabajo derivado del diagnóstico de las necesidades de la política de gestión del conocimiento de la entidad</v>
      </c>
      <c r="F19" s="68" t="str">
        <f>'Formulación 2025'!D19</f>
        <v>Dos informes semestrales</v>
      </c>
      <c r="G19" s="57" t="str">
        <f>'Formulación 2025'!F19</f>
        <v>Número de actividades ejecutadas / Número actividades planteadas</v>
      </c>
      <c r="H19" s="166">
        <v>45748</v>
      </c>
      <c r="I19" s="170">
        <v>46022</v>
      </c>
      <c r="J19" s="73"/>
      <c r="K19" s="70">
        <v>0.5</v>
      </c>
      <c r="L19" s="70"/>
      <c r="M19" s="72">
        <v>0.5</v>
      </c>
      <c r="N19" s="243" t="s">
        <v>54</v>
      </c>
      <c r="O19" s="243" t="s">
        <v>54</v>
      </c>
      <c r="P19" s="239" t="s">
        <v>278</v>
      </c>
      <c r="Q19" s="60"/>
      <c r="R19" s="250"/>
      <c r="S19" s="27">
        <f>'Formulación 2025'!K19</f>
        <v>0.5</v>
      </c>
      <c r="T19" s="316">
        <v>0</v>
      </c>
      <c r="U19" s="342" t="s">
        <v>297</v>
      </c>
      <c r="V19" s="341"/>
      <c r="W19" s="63" t="s">
        <v>298</v>
      </c>
      <c r="X19" s="81"/>
      <c r="Y19" s="24"/>
      <c r="Z19" s="203" t="s">
        <v>299</v>
      </c>
      <c r="AA19" s="456" t="s">
        <v>137</v>
      </c>
      <c r="AB19" s="223" t="s">
        <v>216</v>
      </c>
      <c r="AC19" s="24"/>
      <c r="AD19" s="24"/>
      <c r="AE19" s="203"/>
      <c r="AF19" s="65"/>
      <c r="AG19" s="113"/>
    </row>
    <row r="20" spans="1:33" ht="45">
      <c r="A20" s="506"/>
      <c r="B20" s="521"/>
      <c r="C20" s="162"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3"/>
      <c r="K20" s="70"/>
      <c r="L20" s="70"/>
      <c r="M20" s="72">
        <v>1</v>
      </c>
      <c r="N20" s="243" t="s">
        <v>54</v>
      </c>
      <c r="O20" s="243" t="s">
        <v>54</v>
      </c>
      <c r="P20" s="239" t="s">
        <v>278</v>
      </c>
      <c r="Q20" s="60"/>
      <c r="R20" s="251"/>
      <c r="S20" s="27">
        <f>'Formulación 2025'!K20</f>
        <v>0</v>
      </c>
      <c r="T20" s="79"/>
      <c r="U20" s="79"/>
      <c r="V20" s="79"/>
      <c r="W20" s="79"/>
      <c r="X20" s="79"/>
      <c r="Y20" s="79"/>
      <c r="Z20" s="79"/>
      <c r="AA20" s="79"/>
      <c r="AB20" s="79"/>
      <c r="AC20" s="79"/>
      <c r="AD20" s="79"/>
      <c r="AE20" s="83"/>
      <c r="AF20" s="79"/>
      <c r="AG20" s="79"/>
    </row>
    <row r="21" spans="1:33">
      <c r="T21" s="321">
        <f>(T8+T11+T12+T16+T19)/5</f>
        <v>0.45999999999999996</v>
      </c>
    </row>
    <row r="24" spans="1:33" ht="18.75">
      <c r="E24" s="204"/>
    </row>
  </sheetData>
  <mergeCells count="24">
    <mergeCell ref="A17:A20"/>
    <mergeCell ref="B17:B20"/>
    <mergeCell ref="A6:A9"/>
    <mergeCell ref="B6:B9"/>
    <mergeCell ref="A10:A13"/>
    <mergeCell ref="B10:B13"/>
    <mergeCell ref="A14:A16"/>
    <mergeCell ref="B14:B16"/>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3">
    <dataValidation type="list" allowBlank="1" showInputMessage="1" showErrorMessage="1" errorTitle="Error Reporte validado" error="Debe escoger alguna de las dos opciones disponibles." promptTitle="Reporte validado" sqref="V18" xr:uid="{FF16EC6D-877F-494A-84C8-F73F7F5B8E76}">
      <formula1>#REF!</formula1>
    </dataValidation>
    <dataValidation type="list" allowBlank="1" showInputMessage="1" showErrorMessage="1" errorTitle="Error Reporte validado" error="Debe escoger alguna de las dos opciones disponibles." promptTitle="Reporte validado" sqref="AF6:AF19 V6:V15" xr:uid="{CE6233D7-B1D0-41B2-9887-6A052EE60798}">
      <formula1>$P$1:$P$2</formula1>
    </dataValidation>
    <dataValidation type="list" allowBlank="1" showInputMessage="1" showErrorMessage="1" errorTitle="Error Reporte validado" error="Debe escoger alguna de las dos opciones disponibles." promptTitle="Reporte validado" sqref="Q6:Q20" xr:uid="{3B6A2018-4A7B-4158-956A-20B07FFDCA1C}">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Error Reporte validado" error="Debe escoger alguna de las dos opciones disponibles." promptTitle="Reporte validado" xr:uid="{C67AADEA-74A9-4506-AE13-D9A61D23D332}">
          <x14:formula1>
            <xm:f>Hoja1!$A$1:$A$2</xm:f>
          </x14:formula1>
          <xm:sqref>AF20:AF1048576 AF1:AF5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619B-077D-4CB3-B58C-ED48A091B836}">
  <sheetPr>
    <tabColor rgb="FFFFC000"/>
  </sheetPr>
  <dimension ref="A2:AG22"/>
  <sheetViews>
    <sheetView showGridLines="0" topLeftCell="S1" zoomScale="80" zoomScaleNormal="80" workbookViewId="0">
      <pane ySplit="2" topLeftCell="A3" activePane="bottomLeft" state="frozen"/>
      <selection pane="bottomLeft" activeCell="A6" sqref="A6:A9"/>
      <selection activeCell="G1" sqref="G1"/>
    </sheetView>
  </sheetViews>
  <sheetFormatPr defaultColWidth="11.42578125" defaultRowHeight="15"/>
  <cols>
    <col min="1" max="1" width="35.7109375" bestFit="1" customWidth="1"/>
    <col min="2" max="3" width="35.7109375" customWidth="1"/>
    <col min="4" max="4" width="45.140625" customWidth="1"/>
    <col min="5" max="5" width="36.28515625" customWidth="1"/>
    <col min="6" max="7" width="35.7109375" customWidth="1"/>
    <col min="8" max="8" width="23.85546875" customWidth="1"/>
    <col min="9" max="13" width="17.7109375" customWidth="1"/>
    <col min="14" max="14" width="18.42578125" style="12" customWidth="1"/>
    <col min="15" max="15" width="17" style="12" customWidth="1"/>
    <col min="16" max="16" width="63.28515625" style="12" customWidth="1"/>
    <col min="17" max="17" width="13.28515625" style="12" customWidth="1"/>
    <col min="18" max="18" width="60.140625" style="12" customWidth="1"/>
    <col min="19" max="19" width="16.7109375" style="12" customWidth="1"/>
    <col min="20" max="20" width="11.42578125" style="12" customWidth="1"/>
    <col min="21" max="21" width="57.7109375" style="12" customWidth="1"/>
    <col min="22" max="22" width="16.7109375" style="12" customWidth="1"/>
    <col min="23" max="23" width="68.28515625" style="12" customWidth="1"/>
    <col min="24" max="24" width="19.42578125" style="12" customWidth="1"/>
    <col min="25" max="25" width="16" style="12" customWidth="1"/>
    <col min="26" max="26" width="60.42578125" style="12" customWidth="1"/>
    <col min="27" max="27" width="9.85546875" style="12" customWidth="1"/>
    <col min="28" max="28" width="36.85546875" style="12" customWidth="1"/>
    <col min="29" max="29" width="7.28515625" style="12" customWidth="1"/>
    <col min="30" max="30" width="21.42578125" style="12" customWidth="1"/>
    <col min="31" max="31" width="69.7109375" style="12" customWidth="1"/>
    <col min="32" max="32" width="14.28515625" style="12" customWidth="1"/>
    <col min="33" max="33" width="67.42578125" style="12" customWidth="1"/>
  </cols>
  <sheetData>
    <row r="2" spans="1:33" s="8" customFormat="1" ht="15.75">
      <c r="A2" s="9"/>
      <c r="B2" s="9"/>
      <c r="C2" s="9"/>
      <c r="D2" s="9"/>
      <c r="E2" s="9"/>
      <c r="F2" s="9"/>
      <c r="G2" s="9"/>
      <c r="H2" s="9"/>
      <c r="I2" s="9"/>
      <c r="J2" s="9"/>
      <c r="K2" s="9"/>
      <c r="L2" s="9"/>
      <c r="M2" s="9"/>
      <c r="N2" s="11"/>
      <c r="O2" s="11"/>
      <c r="P2" s="10">
        <v>5000</v>
      </c>
      <c r="Q2" s="10" t="s">
        <v>139</v>
      </c>
      <c r="R2" s="11"/>
      <c r="S2" s="11"/>
      <c r="T2" s="11"/>
      <c r="U2" s="11"/>
      <c r="V2" s="11"/>
      <c r="W2" s="11"/>
      <c r="X2" s="11"/>
      <c r="Y2" s="11"/>
      <c r="Z2" s="11"/>
      <c r="AA2" s="11"/>
      <c r="AB2" s="11"/>
      <c r="AC2" s="11"/>
      <c r="AD2" s="11"/>
      <c r="AE2" s="11"/>
      <c r="AF2" s="11"/>
      <c r="AG2" s="11"/>
    </row>
    <row r="3" spans="1:33" ht="36.75" customHeight="1">
      <c r="A3" s="515" t="s">
        <v>34</v>
      </c>
      <c r="B3" s="515" t="s">
        <v>35</v>
      </c>
      <c r="C3" s="515" t="s">
        <v>36</v>
      </c>
      <c r="D3" s="515" t="s">
        <v>37</v>
      </c>
      <c r="E3" s="515" t="s">
        <v>38</v>
      </c>
      <c r="F3" s="515" t="s">
        <v>39</v>
      </c>
      <c r="G3" s="515" t="s">
        <v>40</v>
      </c>
      <c r="H3" s="546" t="s">
        <v>41</v>
      </c>
      <c r="I3" s="546"/>
      <c r="J3" s="547" t="s">
        <v>140</v>
      </c>
      <c r="K3" s="548"/>
      <c r="L3" s="548"/>
      <c r="M3" s="549"/>
      <c r="N3" s="545" t="s">
        <v>141</v>
      </c>
      <c r="O3" s="550"/>
      <c r="P3" s="550"/>
      <c r="Q3" s="550"/>
      <c r="R3" s="550"/>
      <c r="S3" s="545"/>
      <c r="T3" s="545"/>
      <c r="U3" s="545"/>
      <c r="V3" s="545"/>
      <c r="W3" s="545"/>
      <c r="X3" s="545"/>
      <c r="Y3" s="545"/>
      <c r="Z3" s="545"/>
      <c r="AA3" s="545"/>
      <c r="AB3" s="545"/>
      <c r="AC3" s="545"/>
      <c r="AD3" s="545"/>
      <c r="AE3" s="545"/>
      <c r="AF3" s="545"/>
      <c r="AG3" s="545"/>
    </row>
    <row r="4" spans="1:33" ht="78" customHeight="1">
      <c r="A4" s="515"/>
      <c r="B4" s="515"/>
      <c r="C4" s="515"/>
      <c r="D4" s="515"/>
      <c r="E4" s="515"/>
      <c r="F4" s="515"/>
      <c r="G4" s="515"/>
      <c r="H4" s="551" t="s">
        <v>43</v>
      </c>
      <c r="I4" s="551" t="s">
        <v>44</v>
      </c>
      <c r="J4" s="181" t="s">
        <v>105</v>
      </c>
      <c r="K4" s="181" t="s">
        <v>106</v>
      </c>
      <c r="L4" s="181" t="s">
        <v>107</v>
      </c>
      <c r="M4" s="182" t="s">
        <v>108</v>
      </c>
      <c r="N4" s="545" t="s">
        <v>105</v>
      </c>
      <c r="O4" s="545"/>
      <c r="P4" s="545"/>
      <c r="Q4" s="545"/>
      <c r="R4" s="545"/>
      <c r="S4" s="545" t="s">
        <v>106</v>
      </c>
      <c r="T4" s="545"/>
      <c r="U4" s="545"/>
      <c r="V4" s="545"/>
      <c r="W4" s="545"/>
      <c r="X4" s="545" t="s">
        <v>107</v>
      </c>
      <c r="Y4" s="545"/>
      <c r="Z4" s="545"/>
      <c r="AA4" s="545"/>
      <c r="AB4" s="545"/>
      <c r="AC4" s="545" t="s">
        <v>108</v>
      </c>
      <c r="AD4" s="545"/>
      <c r="AE4" s="545"/>
      <c r="AF4" s="545"/>
      <c r="AG4" s="545"/>
    </row>
    <row r="5" spans="1:33" ht="63">
      <c r="A5" s="515"/>
      <c r="B5" s="515"/>
      <c r="C5" s="515"/>
      <c r="D5" s="515"/>
      <c r="E5" s="515"/>
      <c r="F5" s="515"/>
      <c r="G5" s="515"/>
      <c r="H5" s="552"/>
      <c r="I5" s="552"/>
      <c r="J5" s="180" t="s">
        <v>49</v>
      </c>
      <c r="K5" s="180" t="s">
        <v>49</v>
      </c>
      <c r="L5" s="180" t="s">
        <v>49</v>
      </c>
      <c r="M5" s="183" t="s">
        <v>49</v>
      </c>
      <c r="N5" s="184" t="s">
        <v>142</v>
      </c>
      <c r="O5" s="184" t="s">
        <v>143</v>
      </c>
      <c r="P5" s="184" t="s">
        <v>144</v>
      </c>
      <c r="Q5" s="184" t="s">
        <v>145</v>
      </c>
      <c r="R5" s="184" t="s">
        <v>146</v>
      </c>
      <c r="S5" s="184" t="s">
        <v>142</v>
      </c>
      <c r="T5" s="184" t="s">
        <v>143</v>
      </c>
      <c r="U5" s="184" t="s">
        <v>144</v>
      </c>
      <c r="V5" s="184" t="s">
        <v>145</v>
      </c>
      <c r="W5" s="184" t="s">
        <v>146</v>
      </c>
      <c r="X5" s="184" t="s">
        <v>142</v>
      </c>
      <c r="Y5" s="184" t="s">
        <v>143</v>
      </c>
      <c r="Z5" s="184" t="s">
        <v>144</v>
      </c>
      <c r="AA5" s="184" t="s">
        <v>145</v>
      </c>
      <c r="AB5" s="184" t="s">
        <v>146</v>
      </c>
      <c r="AC5" s="184" t="s">
        <v>142</v>
      </c>
      <c r="AD5" s="184" t="s">
        <v>143</v>
      </c>
      <c r="AE5" s="184" t="s">
        <v>144</v>
      </c>
      <c r="AF5" s="184" t="s">
        <v>145</v>
      </c>
      <c r="AG5" s="184" t="s">
        <v>146</v>
      </c>
    </row>
    <row r="6" spans="1:33" s="8" customFormat="1" ht="303" customHeight="1">
      <c r="A6" s="504" t="s">
        <v>50</v>
      </c>
      <c r="B6" s="504" t="s">
        <v>50</v>
      </c>
      <c r="C6" s="519" t="s">
        <v>51</v>
      </c>
      <c r="D6" s="162" t="s">
        <v>52</v>
      </c>
      <c r="E6" s="163" t="s">
        <v>53</v>
      </c>
      <c r="F6" s="41" t="str">
        <f>'Formulación 2025'!D6</f>
        <v xml:space="preserve">Un documento de caracterización entregado </v>
      </c>
      <c r="G6" s="40" t="str">
        <f>'Formulación 2025'!E6</f>
        <v>N/A</v>
      </c>
      <c r="H6" s="164">
        <v>45689</v>
      </c>
      <c r="I6" s="164">
        <v>45747</v>
      </c>
      <c r="J6" s="70">
        <v>1</v>
      </c>
      <c r="K6" s="69"/>
      <c r="L6" s="69"/>
      <c r="M6" s="40"/>
      <c r="N6" s="27">
        <v>1</v>
      </c>
      <c r="O6" s="27">
        <v>0.6</v>
      </c>
      <c r="P6" s="74" t="s">
        <v>300</v>
      </c>
      <c r="Q6" s="60" t="s">
        <v>137</v>
      </c>
      <c r="R6" s="245" t="s">
        <v>301</v>
      </c>
      <c r="S6" s="27">
        <f>'Formulación 2025'!K6</f>
        <v>0</v>
      </c>
      <c r="T6" s="27"/>
      <c r="U6" s="75"/>
      <c r="V6" s="60"/>
      <c r="W6" s="76"/>
      <c r="X6" s="61"/>
      <c r="Y6" s="27"/>
      <c r="Z6" s="76"/>
      <c r="AA6" s="47"/>
      <c r="AB6" s="46"/>
      <c r="AC6" s="61"/>
      <c r="AD6" s="27"/>
      <c r="AE6" s="76"/>
      <c r="AF6" s="60"/>
      <c r="AG6" s="77"/>
    </row>
    <row r="7" spans="1:33" s="8" customFormat="1" ht="301.5" customHeight="1">
      <c r="A7" s="505"/>
      <c r="B7" s="505"/>
      <c r="C7" s="520"/>
      <c r="D7" s="162" t="s">
        <v>56</v>
      </c>
      <c r="E7" s="165" t="s">
        <v>57</v>
      </c>
      <c r="F7" s="41" t="str">
        <f>'Formulación 2025'!D7</f>
        <v>Un plan de trabajo diseñado</v>
      </c>
      <c r="G7" s="40" t="str">
        <f>'Formulación 2025'!E7</f>
        <v>N/A</v>
      </c>
      <c r="H7" s="164">
        <v>45689</v>
      </c>
      <c r="I7" s="164">
        <v>45747</v>
      </c>
      <c r="J7" s="70">
        <v>1</v>
      </c>
      <c r="K7" s="70"/>
      <c r="L7" s="70"/>
      <c r="M7" s="70"/>
      <c r="N7" s="14">
        <v>1</v>
      </c>
      <c r="O7" s="14">
        <v>0.6</v>
      </c>
      <c r="P7" s="14" t="s">
        <v>302</v>
      </c>
      <c r="Q7" s="60" t="s">
        <v>137</v>
      </c>
      <c r="R7" s="245" t="s">
        <v>303</v>
      </c>
      <c r="S7" s="27">
        <f>'Formulación 2025'!K7</f>
        <v>0</v>
      </c>
      <c r="T7" s="14"/>
      <c r="U7" s="50"/>
      <c r="V7" s="40"/>
      <c r="W7" s="52"/>
      <c r="X7" s="45"/>
      <c r="Y7" s="14"/>
      <c r="Z7" s="50"/>
      <c r="AA7" s="47"/>
      <c r="AB7" s="46"/>
      <c r="AC7" s="14"/>
      <c r="AD7" s="14"/>
      <c r="AE7" s="43"/>
      <c r="AF7" s="40"/>
      <c r="AG7" s="48"/>
    </row>
    <row r="8" spans="1:33" s="8" customFormat="1" ht="200.25" customHeight="1">
      <c r="A8" s="505"/>
      <c r="B8" s="505"/>
      <c r="C8" s="520"/>
      <c r="D8" s="162" t="s">
        <v>58</v>
      </c>
      <c r="E8" s="165" t="s">
        <v>59</v>
      </c>
      <c r="F8" s="71" t="str">
        <f>'Formulación 2025'!D8</f>
        <v>Un informe trimestral del plan de trabajo ejecutado</v>
      </c>
      <c r="G8" s="41" t="str">
        <f>'Formulación 2025'!E8</f>
        <v>% Avance de la implementación del plan de trabajo</v>
      </c>
      <c r="H8" s="164">
        <v>45748</v>
      </c>
      <c r="I8" s="164">
        <v>46022</v>
      </c>
      <c r="J8" s="70"/>
      <c r="K8" s="70">
        <v>0.4</v>
      </c>
      <c r="L8" s="70">
        <v>0.3</v>
      </c>
      <c r="M8" s="72">
        <v>0.3</v>
      </c>
      <c r="N8" s="14"/>
      <c r="O8" s="14"/>
      <c r="P8" s="14"/>
      <c r="Q8" s="60"/>
      <c r="R8" s="14"/>
      <c r="S8" s="27">
        <f>'Formulación 2025'!K8</f>
        <v>0.4</v>
      </c>
      <c r="T8" s="14">
        <v>0.4</v>
      </c>
      <c r="U8" s="40" t="s">
        <v>304</v>
      </c>
      <c r="V8" s="307"/>
      <c r="W8" s="58" t="s">
        <v>305</v>
      </c>
      <c r="X8" s="45">
        <v>0.3</v>
      </c>
      <c r="Y8" s="14">
        <v>0.3</v>
      </c>
      <c r="Z8" s="51" t="s">
        <v>306</v>
      </c>
      <c r="AA8" s="448" t="s">
        <v>137</v>
      </c>
      <c r="AB8" s="46" t="s">
        <v>157</v>
      </c>
      <c r="AC8" s="45"/>
      <c r="AD8" s="14"/>
      <c r="AE8" s="43"/>
      <c r="AF8" s="40"/>
      <c r="AG8" s="48"/>
    </row>
    <row r="9" spans="1:33" s="8" customFormat="1" ht="205.5" customHeight="1">
      <c r="A9" s="506"/>
      <c r="B9" s="506"/>
      <c r="C9" s="521"/>
      <c r="D9" s="168" t="s">
        <v>63</v>
      </c>
      <c r="E9" s="165" t="s">
        <v>64</v>
      </c>
      <c r="F9" s="57" t="str">
        <f>'Formulación 2025'!D9</f>
        <v xml:space="preserve">Informe de la evaluación </v>
      </c>
      <c r="G9" s="57" t="str">
        <f>'Formulación 2025'!E9</f>
        <v>N/A</v>
      </c>
      <c r="H9" s="164">
        <v>46023</v>
      </c>
      <c r="I9" s="164">
        <v>46112</v>
      </c>
      <c r="J9" s="218"/>
      <c r="K9" s="218"/>
      <c r="L9" s="218"/>
      <c r="M9" s="219"/>
      <c r="N9" s="14"/>
      <c r="O9" s="14"/>
      <c r="P9" s="14"/>
      <c r="Q9" s="60"/>
      <c r="R9" s="14"/>
      <c r="S9" s="27">
        <f>'Formulación 2025'!K9</f>
        <v>0</v>
      </c>
      <c r="T9" s="14"/>
      <c r="U9" s="43"/>
      <c r="V9" s="44"/>
      <c r="W9" s="63"/>
      <c r="X9" s="45"/>
      <c r="Y9" s="14"/>
      <c r="Z9" s="53"/>
      <c r="AA9" s="47"/>
      <c r="AB9" s="46"/>
      <c r="AC9" s="45"/>
      <c r="AD9" s="14"/>
      <c r="AE9" s="43"/>
      <c r="AF9" s="40"/>
      <c r="AG9" s="43"/>
    </row>
    <row r="10" spans="1:33" s="8" customFormat="1" ht="192" customHeight="1">
      <c r="A10" s="504" t="s">
        <v>65</v>
      </c>
      <c r="B10" s="504" t="s">
        <v>65</v>
      </c>
      <c r="C10" s="519" t="s">
        <v>66</v>
      </c>
      <c r="D10" s="168" t="s">
        <v>67</v>
      </c>
      <c r="E10" s="165" t="s">
        <v>68</v>
      </c>
      <c r="F10" s="57" t="str">
        <f>'Formulación 2025'!D10</f>
        <v>Un documento Estrategia de comunicación diseñada</v>
      </c>
      <c r="G10" s="57" t="str">
        <f>'Formulación 2025'!E10</f>
        <v>N/A</v>
      </c>
      <c r="H10" s="166">
        <v>45689</v>
      </c>
      <c r="I10" s="166">
        <v>45747</v>
      </c>
      <c r="J10" s="70">
        <v>1</v>
      </c>
      <c r="K10" s="70"/>
      <c r="L10" s="70"/>
      <c r="M10" s="70"/>
      <c r="N10" s="14">
        <v>1</v>
      </c>
      <c r="O10" s="14">
        <v>1</v>
      </c>
      <c r="P10" s="14" t="s">
        <v>307</v>
      </c>
      <c r="Q10" s="60" t="s">
        <v>137</v>
      </c>
      <c r="R10" s="245" t="s">
        <v>308</v>
      </c>
      <c r="S10" s="27">
        <f>'Formulación 2025'!K10</f>
        <v>0</v>
      </c>
      <c r="T10" s="14"/>
      <c r="U10" s="43"/>
      <c r="V10" s="44"/>
      <c r="W10" s="110"/>
      <c r="X10" s="45"/>
      <c r="Y10" s="14"/>
      <c r="Z10" s="122"/>
      <c r="AA10" s="47"/>
      <c r="AB10" s="46"/>
      <c r="AC10" s="45"/>
      <c r="AD10" s="14"/>
      <c r="AE10" s="43"/>
      <c r="AF10" s="40"/>
      <c r="AG10" s="43"/>
    </row>
    <row r="11" spans="1:33" s="8" customFormat="1" ht="201.75" customHeight="1">
      <c r="A11" s="505"/>
      <c r="B11" s="505"/>
      <c r="C11" s="520"/>
      <c r="D11" s="168" t="s">
        <v>69</v>
      </c>
      <c r="E11" s="165" t="s">
        <v>70</v>
      </c>
      <c r="F11" s="68" t="str">
        <f>'Formulación 2025'!D11</f>
        <v xml:space="preserve">Un informe trimestral de la implementación de la estrategia de comunicación </v>
      </c>
      <c r="G11" s="68" t="str">
        <f>'Formulación 2025'!E11</f>
        <v>% Avance de la implementación del plan de trabajo</v>
      </c>
      <c r="H11" s="167">
        <v>45748</v>
      </c>
      <c r="I11" s="167">
        <v>46022</v>
      </c>
      <c r="J11" s="70"/>
      <c r="K11" s="73" t="s">
        <v>71</v>
      </c>
      <c r="L11" s="73" t="s">
        <v>72</v>
      </c>
      <c r="M11" s="41">
        <v>0.3</v>
      </c>
      <c r="N11" s="14"/>
      <c r="O11" s="14"/>
      <c r="P11" s="39"/>
      <c r="Q11" s="60"/>
      <c r="R11" s="40"/>
      <c r="S11" s="27" t="str">
        <f>'Formulación 2025'!K11</f>
        <v>40%</v>
      </c>
      <c r="T11" s="14">
        <v>0.4</v>
      </c>
      <c r="U11" s="43" t="s">
        <v>309</v>
      </c>
      <c r="V11" s="308"/>
      <c r="W11" s="323" t="s">
        <v>162</v>
      </c>
      <c r="X11" s="45">
        <v>0.3</v>
      </c>
      <c r="Y11" s="14">
        <v>0.3</v>
      </c>
      <c r="Z11" s="110" t="s">
        <v>310</v>
      </c>
      <c r="AA11" s="448" t="s">
        <v>137</v>
      </c>
      <c r="AB11" s="481" t="s">
        <v>311</v>
      </c>
      <c r="AC11" s="49"/>
      <c r="AD11" s="14"/>
      <c r="AE11" s="43"/>
      <c r="AF11" s="40"/>
      <c r="AG11" s="48"/>
    </row>
    <row r="12" spans="1:33" s="8" customFormat="1" ht="129" customHeight="1">
      <c r="A12" s="505"/>
      <c r="B12" s="505"/>
      <c r="C12" s="520"/>
      <c r="D12" s="168" t="s">
        <v>73</v>
      </c>
      <c r="E12" s="165" t="s">
        <v>74</v>
      </c>
      <c r="F12" s="68" t="str">
        <f>'Formulación 2025'!D12</f>
        <v>Un informe semestral</v>
      </c>
      <c r="G12" s="68" t="str">
        <f>'Formulación 2025'!E12</f>
        <v>N/A</v>
      </c>
      <c r="H12" s="164">
        <v>45748</v>
      </c>
      <c r="I12" s="164">
        <v>45838</v>
      </c>
      <c r="J12" s="73"/>
      <c r="K12" s="70">
        <v>1</v>
      </c>
      <c r="L12" s="70"/>
      <c r="M12" s="72"/>
      <c r="N12" s="14"/>
      <c r="O12" s="14"/>
      <c r="P12" s="39"/>
      <c r="Q12" s="60"/>
      <c r="R12" s="40"/>
      <c r="S12" s="27">
        <f>'Formulación 2025'!K12</f>
        <v>1</v>
      </c>
      <c r="T12" s="14">
        <v>0</v>
      </c>
      <c r="U12" s="43"/>
      <c r="V12" s="326"/>
      <c r="W12" s="325" t="s">
        <v>312</v>
      </c>
      <c r="X12" s="45"/>
      <c r="Y12" s="45"/>
      <c r="Z12" s="64"/>
      <c r="AA12" s="47"/>
      <c r="AB12" s="46"/>
      <c r="AC12" s="59"/>
      <c r="AD12" s="14"/>
      <c r="AE12" s="43"/>
      <c r="AF12" s="40"/>
      <c r="AG12" s="48"/>
    </row>
    <row r="13" spans="1:33" s="8" customFormat="1" ht="189.75" customHeight="1">
      <c r="A13" s="506"/>
      <c r="B13" s="506"/>
      <c r="C13" s="521"/>
      <c r="D13" s="168" t="s">
        <v>75</v>
      </c>
      <c r="E13" s="165" t="s">
        <v>74</v>
      </c>
      <c r="F13" s="57" t="str">
        <f>'Formulación 2025'!D13</f>
        <v>Un informe semestral</v>
      </c>
      <c r="G13" s="68" t="str">
        <f>'Formulación 2025'!E13</f>
        <v>N/A</v>
      </c>
      <c r="H13" s="164">
        <v>45839</v>
      </c>
      <c r="I13" s="164">
        <v>46022</v>
      </c>
      <c r="J13" s="73"/>
      <c r="K13" s="70"/>
      <c r="L13" s="70">
        <v>0.5</v>
      </c>
      <c r="M13" s="72">
        <v>0.5</v>
      </c>
      <c r="N13" s="14"/>
      <c r="O13" s="14"/>
      <c r="P13" s="39"/>
      <c r="Q13" s="60"/>
      <c r="R13" s="40"/>
      <c r="S13" s="27">
        <f>'Formulación 2025'!K13</f>
        <v>0</v>
      </c>
      <c r="T13" s="14"/>
      <c r="U13" s="43"/>
      <c r="V13" s="242"/>
      <c r="W13" s="62"/>
      <c r="X13" s="54"/>
      <c r="Y13" s="26">
        <v>0</v>
      </c>
      <c r="Z13" s="53"/>
      <c r="AA13" s="443" t="s">
        <v>139</v>
      </c>
      <c r="AB13" s="46" t="s">
        <v>313</v>
      </c>
      <c r="AC13" s="59"/>
      <c r="AD13" s="14"/>
      <c r="AE13" s="43"/>
      <c r="AF13" s="40"/>
      <c r="AG13" s="56"/>
    </row>
    <row r="14" spans="1:33" s="8" customFormat="1" ht="133.5" customHeight="1">
      <c r="A14" s="504" t="s">
        <v>76</v>
      </c>
      <c r="B14" s="504" t="s">
        <v>76</v>
      </c>
      <c r="C14" s="504" t="s">
        <v>77</v>
      </c>
      <c r="D14" s="162" t="s">
        <v>78</v>
      </c>
      <c r="E14" s="165" t="s">
        <v>79</v>
      </c>
      <c r="F14" s="57" t="str">
        <f>'Formulación 2025'!D14</f>
        <v xml:space="preserve">Un documento técnico sobre el contexto institucional </v>
      </c>
      <c r="G14" s="68" t="str">
        <f>'Formulación 2025'!E14</f>
        <v>NA</v>
      </c>
      <c r="H14" s="164">
        <v>45689</v>
      </c>
      <c r="I14" s="164">
        <v>45747</v>
      </c>
      <c r="J14" s="73" t="s">
        <v>81</v>
      </c>
      <c r="K14" s="70"/>
      <c r="L14" s="70"/>
      <c r="M14" s="72"/>
      <c r="N14" s="14">
        <v>1</v>
      </c>
      <c r="O14" s="14">
        <v>1</v>
      </c>
      <c r="P14" s="50" t="s">
        <v>314</v>
      </c>
      <c r="Q14" s="60" t="s">
        <v>137</v>
      </c>
      <c r="R14" s="245" t="s">
        <v>315</v>
      </c>
      <c r="S14" s="27">
        <f>'Formulación 2025'!K14</f>
        <v>0</v>
      </c>
      <c r="T14" s="14"/>
      <c r="U14" s="50"/>
      <c r="V14" s="324"/>
      <c r="W14" s="137"/>
      <c r="X14" s="45"/>
      <c r="Y14" s="27"/>
      <c r="Z14" s="64"/>
      <c r="AA14" s="47"/>
      <c r="AB14" s="47"/>
      <c r="AC14" s="14"/>
      <c r="AD14" s="14"/>
      <c r="AE14" s="52"/>
      <c r="AF14" s="40"/>
      <c r="AG14" s="40"/>
    </row>
    <row r="15" spans="1:33" s="8" customFormat="1" ht="175.5" customHeight="1">
      <c r="A15" s="505"/>
      <c r="B15" s="505"/>
      <c r="C15" s="505"/>
      <c r="D15" s="162" t="s">
        <v>82</v>
      </c>
      <c r="E15" s="165" t="s">
        <v>83</v>
      </c>
      <c r="F15" s="57" t="str">
        <f>'Formulación 2025'!D15</f>
        <v xml:space="preserve">Un plan de trabajo diseñado </v>
      </c>
      <c r="G15" s="68" t="str">
        <f>'Formulación 2025'!E15</f>
        <v>N/A</v>
      </c>
      <c r="H15" s="164">
        <v>45689</v>
      </c>
      <c r="I15" s="164">
        <v>45747</v>
      </c>
      <c r="J15" s="73" t="s">
        <v>81</v>
      </c>
      <c r="K15" s="70"/>
      <c r="L15" s="70"/>
      <c r="M15" s="72"/>
      <c r="N15" s="14">
        <v>1</v>
      </c>
      <c r="O15" s="14">
        <v>1</v>
      </c>
      <c r="P15" s="39" t="s">
        <v>316</v>
      </c>
      <c r="Q15" s="60" t="s">
        <v>137</v>
      </c>
      <c r="R15" s="245" t="s">
        <v>317</v>
      </c>
      <c r="S15" s="27">
        <f>'Formulación 2025'!K15</f>
        <v>0</v>
      </c>
      <c r="T15" s="14"/>
      <c r="U15" s="62"/>
      <c r="V15" s="44"/>
      <c r="W15" s="58"/>
      <c r="X15" s="45"/>
      <c r="Y15" s="14"/>
      <c r="Z15" s="53"/>
      <c r="AA15" s="47"/>
      <c r="AB15" s="46"/>
      <c r="AC15" s="14"/>
      <c r="AD15" s="14"/>
      <c r="AE15" s="53"/>
      <c r="AF15" s="40"/>
      <c r="AG15" s="67"/>
    </row>
    <row r="16" spans="1:33" s="8" customFormat="1" ht="141.75">
      <c r="A16" s="506"/>
      <c r="B16" s="506"/>
      <c r="C16" s="506"/>
      <c r="D16" s="162" t="s">
        <v>84</v>
      </c>
      <c r="E16" s="165" t="s">
        <v>85</v>
      </c>
      <c r="F16" s="57" t="str">
        <f>'Formulación 2025'!D16</f>
        <v>Dos informes semestrales</v>
      </c>
      <c r="G16" s="68" t="str">
        <f>'Formulación 2025'!E16</f>
        <v>% Avance de la implementación del plan de trabajo</v>
      </c>
      <c r="H16" s="166">
        <v>45748</v>
      </c>
      <c r="I16" s="169">
        <v>46022</v>
      </c>
      <c r="J16" s="73"/>
      <c r="K16" s="70">
        <v>0.5</v>
      </c>
      <c r="L16" s="70"/>
      <c r="M16" s="72">
        <v>0.5</v>
      </c>
      <c r="N16" s="14"/>
      <c r="O16" s="14"/>
      <c r="P16" s="39"/>
      <c r="Q16" s="60"/>
      <c r="R16" s="78"/>
      <c r="S16" s="27">
        <f>'Formulación 2025'!K16</f>
        <v>0.5</v>
      </c>
      <c r="T16" s="14">
        <v>0.5</v>
      </c>
      <c r="U16" s="62" t="s">
        <v>318</v>
      </c>
      <c r="V16" s="307"/>
      <c r="W16" s="58" t="s">
        <v>209</v>
      </c>
      <c r="X16" s="45"/>
      <c r="Y16" s="14"/>
      <c r="Z16" s="62" t="s">
        <v>319</v>
      </c>
      <c r="AA16" s="47"/>
      <c r="AB16" s="46"/>
      <c r="AC16" s="14"/>
      <c r="AD16" s="14"/>
      <c r="AE16" s="53"/>
      <c r="AF16" s="40"/>
      <c r="AG16" s="67"/>
    </row>
    <row r="17" spans="1:33" s="8" customFormat="1" ht="93.75" customHeight="1">
      <c r="A17" s="504" t="s">
        <v>86</v>
      </c>
      <c r="B17" s="504" t="s">
        <v>86</v>
      </c>
      <c r="C17" s="504" t="s">
        <v>87</v>
      </c>
      <c r="D17" s="162" t="s">
        <v>88</v>
      </c>
      <c r="E17" s="165" t="s">
        <v>89</v>
      </c>
      <c r="F17" s="57" t="str">
        <f>'Formulación 2025'!D17</f>
        <v xml:space="preserve">Un diagnóstico sobre las necesidades de la Entidad </v>
      </c>
      <c r="G17" s="68" t="str">
        <f>'Formulación 2025'!E17</f>
        <v>NA</v>
      </c>
      <c r="H17" s="166">
        <v>45689</v>
      </c>
      <c r="I17" s="166">
        <v>45746</v>
      </c>
      <c r="J17" s="73" t="s">
        <v>81</v>
      </c>
      <c r="K17" s="70"/>
      <c r="L17" s="70"/>
      <c r="M17" s="72"/>
      <c r="N17" s="14">
        <v>1</v>
      </c>
      <c r="O17" s="14">
        <v>1</v>
      </c>
      <c r="P17" s="39" t="s">
        <v>320</v>
      </c>
      <c r="Q17" s="60" t="s">
        <v>137</v>
      </c>
      <c r="R17" s="245" t="s">
        <v>321</v>
      </c>
      <c r="S17" s="27">
        <f>'Formulación 2025'!K17</f>
        <v>0</v>
      </c>
      <c r="T17" s="14"/>
      <c r="U17" s="62"/>
      <c r="V17" s="44"/>
      <c r="W17" s="58"/>
      <c r="X17" s="45"/>
      <c r="Y17" s="14"/>
      <c r="Z17" s="53"/>
      <c r="AA17" s="47"/>
      <c r="AB17" s="46"/>
      <c r="AC17" s="14"/>
      <c r="AD17" s="14"/>
      <c r="AE17" s="53"/>
      <c r="AF17" s="40"/>
      <c r="AG17" s="67"/>
    </row>
    <row r="18" spans="1:33" s="8" customFormat="1" ht="63">
      <c r="A18" s="505"/>
      <c r="B18" s="505"/>
      <c r="C18" s="505"/>
      <c r="D18" s="162" t="s">
        <v>90</v>
      </c>
      <c r="E18" s="165" t="s">
        <v>83</v>
      </c>
      <c r="F18" s="57" t="str">
        <f>'Formulación 2025'!D18</f>
        <v xml:space="preserve">Un plan de trabajo diseñado </v>
      </c>
      <c r="G18" s="68" t="str">
        <f>'Formulación 2025'!E18</f>
        <v>N/A</v>
      </c>
      <c r="H18" s="166">
        <v>45689</v>
      </c>
      <c r="I18" s="166">
        <v>45746</v>
      </c>
      <c r="J18" s="73" t="s">
        <v>81</v>
      </c>
      <c r="K18" s="70"/>
      <c r="L18" s="70"/>
      <c r="M18" s="72"/>
      <c r="N18" s="14">
        <v>1</v>
      </c>
      <c r="O18" s="14">
        <v>1</v>
      </c>
      <c r="P18" s="39" t="s">
        <v>322</v>
      </c>
      <c r="Q18" s="60" t="s">
        <v>137</v>
      </c>
      <c r="R18" s="245" t="s">
        <v>323</v>
      </c>
      <c r="S18" s="27">
        <f>'Formulación 2025'!K18</f>
        <v>0</v>
      </c>
      <c r="T18" s="14"/>
      <c r="U18" s="62"/>
      <c r="V18" s="44"/>
      <c r="W18" s="58"/>
      <c r="X18" s="45"/>
      <c r="Y18" s="14"/>
      <c r="Z18" s="53"/>
      <c r="AA18" s="47"/>
      <c r="AB18" s="46"/>
      <c r="AC18" s="14"/>
      <c r="AD18" s="14"/>
      <c r="AE18" s="53"/>
      <c r="AF18" s="40"/>
      <c r="AG18" s="67"/>
    </row>
    <row r="19" spans="1:33" ht="141.75">
      <c r="A19" s="505"/>
      <c r="B19" s="505"/>
      <c r="C19" s="505"/>
      <c r="D19" s="162" t="s">
        <v>91</v>
      </c>
      <c r="E19" s="165" t="s">
        <v>85</v>
      </c>
      <c r="F19" s="57" t="str">
        <f>'Formulación 2025'!D19</f>
        <v>Dos informes semestrales</v>
      </c>
      <c r="G19" s="68" t="str">
        <f>'Formulación 2025'!E19</f>
        <v>% Avance de la implementación del plan de trabajo</v>
      </c>
      <c r="H19" s="166">
        <v>45748</v>
      </c>
      <c r="I19" s="170">
        <v>46022</v>
      </c>
      <c r="J19" s="73"/>
      <c r="K19" s="70">
        <v>0.3</v>
      </c>
      <c r="L19" s="70">
        <v>0.4</v>
      </c>
      <c r="M19" s="72">
        <v>0.3</v>
      </c>
      <c r="N19" s="24"/>
      <c r="O19" s="24"/>
      <c r="P19" s="80"/>
      <c r="Q19" s="60"/>
      <c r="R19" s="200"/>
      <c r="S19" s="27">
        <f>'Formulación 2025'!K19</f>
        <v>0.5</v>
      </c>
      <c r="T19" s="24">
        <v>0.5</v>
      </c>
      <c r="U19" s="205" t="s">
        <v>324</v>
      </c>
      <c r="V19" s="308"/>
      <c r="W19" s="63" t="s">
        <v>325</v>
      </c>
      <c r="X19" s="81"/>
      <c r="Y19" s="24"/>
      <c r="Z19" s="205" t="s">
        <v>326</v>
      </c>
      <c r="AA19" s="456" t="s">
        <v>137</v>
      </c>
      <c r="AB19" s="482" t="s">
        <v>327</v>
      </c>
      <c r="AC19" s="24"/>
      <c r="AD19" s="24"/>
      <c r="AE19" s="203"/>
      <c r="AF19" s="206"/>
      <c r="AG19" s="113"/>
    </row>
    <row r="20" spans="1:33" ht="56.25" customHeight="1">
      <c r="A20" s="506"/>
      <c r="B20" s="506"/>
      <c r="C20" s="506"/>
      <c r="D20" s="162" t="s">
        <v>92</v>
      </c>
      <c r="E20" s="165" t="s">
        <v>93</v>
      </c>
      <c r="F20" s="57" t="str">
        <f>'Formulación 2025'!D20</f>
        <v>Un Informe de evaluación</v>
      </c>
      <c r="G20" s="57" t="str">
        <f>'Formulación 2025'!E20</f>
        <v>N/A</v>
      </c>
      <c r="H20" s="164">
        <v>45931</v>
      </c>
      <c r="I20" s="164">
        <v>46022</v>
      </c>
      <c r="J20" s="73"/>
      <c r="K20" s="70"/>
      <c r="L20" s="70"/>
      <c r="M20" s="72">
        <v>1</v>
      </c>
      <c r="N20" s="79"/>
      <c r="O20" s="79"/>
      <c r="P20" s="79"/>
      <c r="Q20" s="60"/>
      <c r="R20" s="79"/>
      <c r="S20" s="27">
        <f>'Formulación 2025'!K20</f>
        <v>0</v>
      </c>
      <c r="T20" s="79"/>
      <c r="U20" s="79"/>
      <c r="V20" s="79"/>
      <c r="W20" s="79"/>
      <c r="X20" s="79"/>
      <c r="Y20" s="79"/>
      <c r="Z20" s="79"/>
      <c r="AA20" s="79"/>
      <c r="AB20" s="79"/>
      <c r="AC20" s="79"/>
      <c r="AD20" s="79"/>
      <c r="AE20" s="79"/>
      <c r="AF20" s="79"/>
      <c r="AG20" s="79"/>
    </row>
    <row r="22" spans="1:33">
      <c r="T22" s="321">
        <f>(T8+T11+T12+T16+T19)/5</f>
        <v>0.36</v>
      </c>
    </row>
  </sheetData>
  <mergeCells count="28">
    <mergeCell ref="C14:C16"/>
    <mergeCell ref="A14:A16"/>
    <mergeCell ref="B14:B16"/>
    <mergeCell ref="A17:A20"/>
    <mergeCell ref="B17:B20"/>
    <mergeCell ref="C17:C20"/>
    <mergeCell ref="B10:B13"/>
    <mergeCell ref="A6:A9"/>
    <mergeCell ref="B6:B9"/>
    <mergeCell ref="A10:A13"/>
    <mergeCell ref="C6:C9"/>
    <mergeCell ref="C10:C13"/>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4">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455060A5-1868-4B08-8F3B-885529299D62}">
      <formula1>P6</formula1>
      <formula2>P7</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P21" xr:uid="{F490B4B7-A8D0-4283-83C7-668B594035CF}">
      <formula1>100</formula1>
      <formula2>5000</formula2>
    </dataValidation>
    <dataValidation type="list" allowBlank="1" showInputMessage="1" showErrorMessage="1" errorTitle="Error Reporte validado" error="Debe escoger alguna de las dos opciones disponibles." promptTitle="Reporte validado" sqref="AF6:AF21 Q21 V6:V12 V14:V21" xr:uid="{6A38CFE1-3BA1-4ABA-9E45-34DA474A3A81}">
      <formula1>$Q$3:$Q$4</formula1>
    </dataValidation>
    <dataValidation type="list" allowBlank="1" showInputMessage="1" showErrorMessage="1" errorTitle="Error Reporte validado" error="Debe escoger alguna de las dos opciones disponibles." promptTitle="Reporte validado" sqref="Q6:Q20" xr:uid="{D2517DC4-B35D-4DAD-8045-D3B536DB7A50}">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8FD53-F56F-4AF3-80FD-822313440A0C}">
  <sheetPr>
    <tabColor rgb="FFFFC000"/>
  </sheetPr>
  <dimension ref="A1:AG22"/>
  <sheetViews>
    <sheetView showGridLines="0" topLeftCell="X7" zoomScale="80" zoomScaleNormal="80" workbookViewId="0">
      <selection activeCell="X4" sqref="X4:AB4"/>
    </sheetView>
  </sheetViews>
  <sheetFormatPr defaultColWidth="11.42578125" defaultRowHeight="15"/>
  <cols>
    <col min="1" max="1" width="35.7109375" bestFit="1" customWidth="1"/>
    <col min="2" max="3" width="35.7109375" customWidth="1"/>
    <col min="4" max="4" width="45.140625" customWidth="1"/>
    <col min="5" max="5" width="59.42578125" customWidth="1"/>
    <col min="6" max="7" width="35.7109375" customWidth="1"/>
    <col min="8" max="8" width="23.85546875" customWidth="1"/>
    <col min="9" max="10" width="17.7109375" customWidth="1"/>
    <col min="11" max="11" width="18.85546875" customWidth="1"/>
    <col min="12" max="13" width="17.7109375" customWidth="1"/>
    <col min="14" max="14" width="18.42578125" style="12" customWidth="1"/>
    <col min="15" max="15" width="17" style="12" customWidth="1"/>
    <col min="16" max="16" width="69.85546875" style="12" customWidth="1"/>
    <col min="17" max="17" width="13.28515625" style="12" customWidth="1"/>
    <col min="18" max="18" width="60.140625" style="12" customWidth="1"/>
    <col min="19" max="19" width="12.28515625" style="12" customWidth="1"/>
    <col min="20" max="20" width="16" style="12" customWidth="1"/>
    <col min="21" max="21" width="67.7109375" style="12" customWidth="1"/>
    <col min="22" max="22" width="16.7109375" style="12" customWidth="1"/>
    <col min="23" max="23" width="53.42578125" style="12" customWidth="1"/>
    <col min="24" max="24" width="19.42578125" style="12" customWidth="1"/>
    <col min="25" max="25" width="16" style="12" customWidth="1"/>
    <col min="26" max="26" width="85" style="12" customWidth="1"/>
    <col min="27" max="27" width="8.7109375" style="12" customWidth="1"/>
    <col min="28" max="28" width="32.42578125" style="12" customWidth="1"/>
    <col min="29" max="29" width="13.42578125" style="12" customWidth="1"/>
    <col min="30" max="30" width="11.85546875" style="12" customWidth="1"/>
    <col min="31" max="31" width="69.7109375" style="12" customWidth="1"/>
    <col min="32" max="32" width="14.28515625" style="12" customWidth="1"/>
    <col min="33" max="33" width="68.140625" style="12" customWidth="1"/>
  </cols>
  <sheetData>
    <row r="1" spans="1:33" s="8" customFormat="1" ht="15.75">
      <c r="A1" s="9"/>
      <c r="B1" s="9"/>
      <c r="C1" s="9"/>
      <c r="D1" s="9"/>
      <c r="E1" s="9"/>
      <c r="F1" s="9"/>
      <c r="G1" s="9"/>
      <c r="H1" s="9"/>
      <c r="I1" s="9"/>
      <c r="J1" s="9"/>
      <c r="K1" s="9"/>
      <c r="L1" s="9"/>
      <c r="M1" s="9"/>
      <c r="N1" s="11"/>
      <c r="O1" s="11"/>
      <c r="P1" s="10">
        <v>100</v>
      </c>
      <c r="Q1" s="10" t="s">
        <v>137</v>
      </c>
      <c r="R1" s="11"/>
      <c r="S1" s="11"/>
      <c r="T1" s="11"/>
      <c r="U1" s="11"/>
      <c r="V1" s="11"/>
      <c r="W1" s="11"/>
      <c r="X1" s="11"/>
      <c r="Y1" s="11"/>
      <c r="Z1" s="11"/>
      <c r="AA1" s="11"/>
      <c r="AB1" s="11"/>
      <c r="AC1" s="11"/>
      <c r="AD1" s="11"/>
      <c r="AE1" s="11"/>
      <c r="AF1" s="11"/>
      <c r="AG1" s="11"/>
    </row>
    <row r="2" spans="1:33" s="8" customFormat="1" ht="15.75">
      <c r="A2" s="9"/>
      <c r="B2" s="9"/>
      <c r="C2" s="9"/>
      <c r="D2" s="9"/>
      <c r="E2" s="9"/>
      <c r="F2" s="9"/>
      <c r="G2" s="9"/>
      <c r="H2" s="9"/>
      <c r="I2" s="9"/>
      <c r="J2" s="9"/>
      <c r="K2" s="9"/>
      <c r="L2" s="9"/>
      <c r="M2" s="9"/>
      <c r="N2" s="11"/>
      <c r="O2" s="11"/>
      <c r="P2" s="10">
        <v>5000</v>
      </c>
      <c r="Q2" s="10" t="s">
        <v>139</v>
      </c>
      <c r="R2" s="11"/>
      <c r="S2" s="11"/>
      <c r="T2" s="11"/>
      <c r="U2" s="11"/>
      <c r="V2" s="11"/>
      <c r="W2" s="11"/>
      <c r="X2" s="11"/>
      <c r="Y2" s="11"/>
      <c r="Z2" s="11"/>
      <c r="AA2" s="11"/>
      <c r="AB2" s="11"/>
      <c r="AC2" s="11"/>
      <c r="AD2" s="11"/>
      <c r="AE2" s="11"/>
      <c r="AF2" s="11"/>
      <c r="AG2" s="11"/>
    </row>
    <row r="3" spans="1:33" ht="36.75" customHeight="1">
      <c r="A3" s="515" t="s">
        <v>34</v>
      </c>
      <c r="B3" s="515" t="s">
        <v>35</v>
      </c>
      <c r="C3" s="499" t="s">
        <v>36</v>
      </c>
      <c r="D3" s="499" t="s">
        <v>37</v>
      </c>
      <c r="E3" s="499" t="s">
        <v>38</v>
      </c>
      <c r="F3" s="499" t="s">
        <v>39</v>
      </c>
      <c r="G3" s="515" t="s">
        <v>40</v>
      </c>
      <c r="H3" s="546" t="s">
        <v>41</v>
      </c>
      <c r="I3" s="546"/>
      <c r="J3" s="547" t="s">
        <v>140</v>
      </c>
      <c r="K3" s="548"/>
      <c r="L3" s="548"/>
      <c r="M3" s="549"/>
      <c r="N3" s="545" t="s">
        <v>141</v>
      </c>
      <c r="O3" s="550"/>
      <c r="P3" s="550"/>
      <c r="Q3" s="550"/>
      <c r="R3" s="550"/>
      <c r="S3" s="545"/>
      <c r="T3" s="545"/>
      <c r="U3" s="545"/>
      <c r="V3" s="545"/>
      <c r="W3" s="545"/>
      <c r="X3" s="545"/>
      <c r="Y3" s="545"/>
      <c r="Z3" s="545"/>
      <c r="AA3" s="545"/>
      <c r="AB3" s="545"/>
      <c r="AC3" s="545"/>
      <c r="AD3" s="545"/>
      <c r="AE3" s="545"/>
      <c r="AF3" s="545"/>
      <c r="AG3" s="545"/>
    </row>
    <row r="4" spans="1:33" ht="78" customHeight="1">
      <c r="A4" s="515"/>
      <c r="B4" s="515"/>
      <c r="C4" s="499"/>
      <c r="D4" s="499"/>
      <c r="E4" s="499"/>
      <c r="F4" s="499"/>
      <c r="G4" s="515"/>
      <c r="H4" s="551" t="s">
        <v>43</v>
      </c>
      <c r="I4" s="551" t="s">
        <v>44</v>
      </c>
      <c r="J4" s="181" t="s">
        <v>105</v>
      </c>
      <c r="K4" s="181" t="s">
        <v>106</v>
      </c>
      <c r="L4" s="181" t="s">
        <v>107</v>
      </c>
      <c r="M4" s="182" t="s">
        <v>108</v>
      </c>
      <c r="N4" s="564" t="s">
        <v>105</v>
      </c>
      <c r="O4" s="564"/>
      <c r="P4" s="564"/>
      <c r="Q4" s="564"/>
      <c r="R4" s="564"/>
      <c r="S4" s="545" t="s">
        <v>106</v>
      </c>
      <c r="T4" s="545"/>
      <c r="U4" s="545"/>
      <c r="V4" s="545"/>
      <c r="W4" s="545"/>
      <c r="X4" s="545" t="s">
        <v>107</v>
      </c>
      <c r="Y4" s="545"/>
      <c r="Z4" s="545"/>
      <c r="AA4" s="545"/>
      <c r="AB4" s="545"/>
      <c r="AC4" s="545" t="s">
        <v>108</v>
      </c>
      <c r="AD4" s="545"/>
      <c r="AE4" s="545"/>
      <c r="AF4" s="545"/>
      <c r="AG4" s="545"/>
    </row>
    <row r="5" spans="1:33" ht="63">
      <c r="A5" s="515"/>
      <c r="B5" s="515"/>
      <c r="C5" s="499"/>
      <c r="D5" s="499"/>
      <c r="E5" s="499"/>
      <c r="F5" s="499"/>
      <c r="G5" s="515"/>
      <c r="H5" s="552"/>
      <c r="I5" s="552"/>
      <c r="J5" s="180" t="s">
        <v>49</v>
      </c>
      <c r="K5" s="180" t="s">
        <v>49</v>
      </c>
      <c r="L5" s="180" t="s">
        <v>49</v>
      </c>
      <c r="M5" s="183" t="s">
        <v>49</v>
      </c>
      <c r="N5" s="184" t="s">
        <v>142</v>
      </c>
      <c r="O5" s="184" t="s">
        <v>143</v>
      </c>
      <c r="P5" s="184" t="s">
        <v>144</v>
      </c>
      <c r="Q5" s="221" t="s">
        <v>145</v>
      </c>
      <c r="R5" s="221" t="s">
        <v>146</v>
      </c>
      <c r="S5" s="184" t="s">
        <v>142</v>
      </c>
      <c r="T5" s="184" t="s">
        <v>143</v>
      </c>
      <c r="U5" s="184" t="s">
        <v>144</v>
      </c>
      <c r="V5" s="184" t="s">
        <v>145</v>
      </c>
      <c r="W5" s="184" t="s">
        <v>146</v>
      </c>
      <c r="X5" s="184" t="s">
        <v>142</v>
      </c>
      <c r="Y5" s="184" t="s">
        <v>143</v>
      </c>
      <c r="Z5" s="184" t="s">
        <v>144</v>
      </c>
      <c r="AA5" s="184" t="s">
        <v>145</v>
      </c>
      <c r="AB5" s="184" t="s">
        <v>146</v>
      </c>
      <c r="AC5" s="184" t="s">
        <v>142</v>
      </c>
      <c r="AD5" s="184" t="s">
        <v>143</v>
      </c>
      <c r="AE5" s="184" t="s">
        <v>144</v>
      </c>
      <c r="AF5" s="184" t="s">
        <v>145</v>
      </c>
      <c r="AG5" s="184" t="s">
        <v>146</v>
      </c>
    </row>
    <row r="6" spans="1:33" s="8" customFormat="1" ht="233.25" customHeight="1">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4">
        <v>45689</v>
      </c>
      <c r="I6" s="164">
        <v>45747</v>
      </c>
      <c r="J6" s="70">
        <v>1</v>
      </c>
      <c r="K6" s="69"/>
      <c r="L6" s="69"/>
      <c r="M6" s="40"/>
      <c r="N6" s="27">
        <v>1</v>
      </c>
      <c r="O6" s="27">
        <v>0.33</v>
      </c>
      <c r="P6" s="74" t="s">
        <v>328</v>
      </c>
      <c r="Q6" s="60" t="s">
        <v>137</v>
      </c>
      <c r="R6" s="95" t="s">
        <v>329</v>
      </c>
      <c r="S6" s="27">
        <f>'Formulación 2025'!K6</f>
        <v>0</v>
      </c>
      <c r="T6" s="27"/>
      <c r="U6" s="75" t="s">
        <v>330</v>
      </c>
      <c r="V6" s="60"/>
      <c r="W6" s="76"/>
      <c r="X6" s="61">
        <v>1</v>
      </c>
      <c r="Y6" s="27">
        <v>1</v>
      </c>
      <c r="Z6" s="75" t="s">
        <v>330</v>
      </c>
      <c r="AA6" s="47"/>
      <c r="AB6" s="46"/>
      <c r="AC6" s="61"/>
      <c r="AD6" s="27"/>
      <c r="AE6" s="225"/>
      <c r="AF6" s="60"/>
      <c r="AG6" s="77"/>
    </row>
    <row r="7" spans="1:33" s="8" customFormat="1" ht="203.25" customHeight="1">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4">
        <v>45689</v>
      </c>
      <c r="I7" s="164">
        <v>45747</v>
      </c>
      <c r="J7" s="70">
        <v>1</v>
      </c>
      <c r="K7" s="70"/>
      <c r="L7" s="70"/>
      <c r="M7" s="70"/>
      <c r="N7" s="14">
        <v>1</v>
      </c>
      <c r="O7" s="14">
        <v>0.33</v>
      </c>
      <c r="P7" s="50" t="s">
        <v>331</v>
      </c>
      <c r="Q7" s="60" t="s">
        <v>137</v>
      </c>
      <c r="R7" s="95" t="s">
        <v>332</v>
      </c>
      <c r="S7" s="27">
        <f>'Formulación 2025'!K7</f>
        <v>0</v>
      </c>
      <c r="T7" s="14"/>
      <c r="U7" s="50" t="s">
        <v>333</v>
      </c>
      <c r="V7" s="40"/>
      <c r="W7" s="52"/>
      <c r="X7" s="45">
        <v>1</v>
      </c>
      <c r="Y7" s="14">
        <v>1</v>
      </c>
      <c r="Z7" s="75" t="s">
        <v>334</v>
      </c>
      <c r="AA7" s="47"/>
      <c r="AB7" s="46"/>
      <c r="AC7" s="14"/>
      <c r="AD7" s="27"/>
      <c r="AE7" s="117"/>
      <c r="AF7" s="40"/>
      <c r="AG7" s="48"/>
    </row>
    <row r="8" spans="1:33" s="8" customFormat="1" ht="214.5" customHeight="1">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4">
        <v>45748</v>
      </c>
      <c r="I8" s="164">
        <v>46022</v>
      </c>
      <c r="J8" s="70"/>
      <c r="K8" s="70">
        <v>0.4</v>
      </c>
      <c r="L8" s="70">
        <v>0.3</v>
      </c>
      <c r="M8" s="72">
        <v>0.3</v>
      </c>
      <c r="N8" s="14"/>
      <c r="O8" s="14"/>
      <c r="P8" s="14" t="s">
        <v>335</v>
      </c>
      <c r="Q8" s="60" t="s">
        <v>137</v>
      </c>
      <c r="R8" s="95"/>
      <c r="S8" s="27">
        <f>'Formulación 2025'!K8</f>
        <v>0.4</v>
      </c>
      <c r="T8" s="14">
        <v>0</v>
      </c>
      <c r="U8" s="62"/>
      <c r="V8" s="309" t="s">
        <v>137</v>
      </c>
      <c r="W8" s="58" t="s">
        <v>336</v>
      </c>
      <c r="X8" s="45"/>
      <c r="Y8" s="14">
        <v>0</v>
      </c>
      <c r="Z8" s="75"/>
      <c r="AA8" s="442" t="s">
        <v>139</v>
      </c>
      <c r="AB8" s="46" t="s">
        <v>337</v>
      </c>
      <c r="AC8" s="14"/>
      <c r="AD8" s="27"/>
      <c r="AE8" s="117"/>
      <c r="AF8" s="40"/>
      <c r="AG8" s="48"/>
    </row>
    <row r="9" spans="1:33" s="8" customFormat="1" ht="150.75" customHeight="1">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4">
        <v>46023</v>
      </c>
      <c r="I9" s="164">
        <v>46112</v>
      </c>
      <c r="J9" s="218"/>
      <c r="K9" s="218"/>
      <c r="L9" s="218"/>
      <c r="M9" s="219"/>
      <c r="N9" s="14"/>
      <c r="O9" s="14"/>
      <c r="P9" s="85"/>
      <c r="Q9" s="60"/>
      <c r="R9" s="95"/>
      <c r="S9" s="27">
        <f>'Formulación 2025'!K9</f>
        <v>0</v>
      </c>
      <c r="T9" s="14"/>
      <c r="U9" s="62"/>
      <c r="V9" s="44"/>
      <c r="W9" s="63"/>
      <c r="X9" s="45"/>
      <c r="Y9" s="14"/>
      <c r="Z9" s="75"/>
      <c r="AA9" s="47"/>
      <c r="AB9" s="47"/>
      <c r="AC9" s="14"/>
      <c r="AD9" s="27"/>
      <c r="AE9" s="117"/>
      <c r="AF9" s="40"/>
      <c r="AG9" s="43"/>
    </row>
    <row r="10" spans="1:33" s="8" customFormat="1" ht="233.25" customHeight="1">
      <c r="A10" s="504" t="s">
        <v>65</v>
      </c>
      <c r="B10" s="519" t="s">
        <v>66</v>
      </c>
      <c r="C10" s="168"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166">
        <v>45689</v>
      </c>
      <c r="I10" s="166">
        <v>45747</v>
      </c>
      <c r="J10" s="70">
        <v>1</v>
      </c>
      <c r="K10" s="70"/>
      <c r="L10" s="70"/>
      <c r="M10" s="70"/>
      <c r="N10" s="14">
        <v>1</v>
      </c>
      <c r="O10" s="14">
        <v>1</v>
      </c>
      <c r="P10" s="14" t="s">
        <v>338</v>
      </c>
      <c r="Q10" s="60" t="s">
        <v>137</v>
      </c>
      <c r="R10" s="95" t="s">
        <v>339</v>
      </c>
      <c r="S10" s="27">
        <f>'Formulación 2025'!K10</f>
        <v>0</v>
      </c>
      <c r="T10" s="14"/>
      <c r="U10" s="62" t="s">
        <v>333</v>
      </c>
      <c r="V10" s="44"/>
      <c r="W10" s="110"/>
      <c r="X10" s="45"/>
      <c r="Y10" s="14"/>
      <c r="Z10" s="122"/>
      <c r="AA10" s="47"/>
      <c r="AB10" s="46"/>
      <c r="AC10" s="14"/>
      <c r="AD10" s="27"/>
      <c r="AE10" s="117"/>
      <c r="AF10" s="40"/>
      <c r="AG10" s="43"/>
    </row>
    <row r="11" spans="1:33" s="8" customFormat="1" ht="208.5" customHeight="1">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c r="K11" s="73" t="s">
        <v>71</v>
      </c>
      <c r="L11" s="73" t="s">
        <v>72</v>
      </c>
      <c r="M11" s="41">
        <v>0.3</v>
      </c>
      <c r="N11" s="14"/>
      <c r="O11" s="14"/>
      <c r="P11" s="39"/>
      <c r="Q11" s="60"/>
      <c r="R11" s="95"/>
      <c r="S11" s="27" t="str">
        <f>'Formulación 2025'!K11</f>
        <v>40%</v>
      </c>
      <c r="T11" s="14">
        <v>0.4</v>
      </c>
      <c r="U11" s="62" t="s">
        <v>340</v>
      </c>
      <c r="V11" s="307" t="s">
        <v>137</v>
      </c>
      <c r="W11" s="129" t="s">
        <v>162</v>
      </c>
      <c r="X11" s="45">
        <v>0.66</v>
      </c>
      <c r="Y11" s="14">
        <v>0.3</v>
      </c>
      <c r="Z11" s="128" t="s">
        <v>341</v>
      </c>
      <c r="AA11" s="448" t="s">
        <v>156</v>
      </c>
      <c r="AB11" s="462" t="s">
        <v>162</v>
      </c>
      <c r="AC11" s="14"/>
      <c r="AD11" s="27"/>
      <c r="AE11" s="117"/>
      <c r="AF11" s="40"/>
      <c r="AG11" s="48"/>
    </row>
    <row r="12" spans="1:33" s="8" customFormat="1" ht="153.75" customHeight="1">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4">
        <v>45748</v>
      </c>
      <c r="I12" s="164">
        <v>45838</v>
      </c>
      <c r="J12" s="73"/>
      <c r="K12" s="70">
        <v>1</v>
      </c>
      <c r="L12" s="70"/>
      <c r="M12" s="72"/>
      <c r="N12" s="14"/>
      <c r="O12" s="14"/>
      <c r="P12" s="39"/>
      <c r="Q12" s="60"/>
      <c r="R12" s="95"/>
      <c r="S12" s="27">
        <f>'Formulación 2025'!K12</f>
        <v>1</v>
      </c>
      <c r="T12" s="14">
        <v>0</v>
      </c>
      <c r="U12" s="62"/>
      <c r="V12" s="309" t="s">
        <v>139</v>
      </c>
      <c r="W12" s="129" t="s">
        <v>312</v>
      </c>
      <c r="X12" s="45"/>
      <c r="Y12" s="24"/>
      <c r="Z12" s="128" t="s">
        <v>342</v>
      </c>
      <c r="AA12" s="47"/>
      <c r="AB12" s="46"/>
      <c r="AC12" s="14"/>
      <c r="AD12" s="27"/>
      <c r="AE12" s="117"/>
      <c r="AF12" s="40"/>
      <c r="AG12" s="48"/>
    </row>
    <row r="13" spans="1:33" s="8" customFormat="1" ht="212.25" customHeight="1">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164">
        <v>45839</v>
      </c>
      <c r="I13" s="164">
        <v>46022</v>
      </c>
      <c r="J13" s="73"/>
      <c r="K13" s="70"/>
      <c r="L13" s="70">
        <v>0.5</v>
      </c>
      <c r="M13" s="72">
        <v>0.5</v>
      </c>
      <c r="N13" s="14"/>
      <c r="O13" s="14"/>
      <c r="P13" s="39"/>
      <c r="Q13" s="60"/>
      <c r="R13" s="95"/>
      <c r="S13" s="27">
        <f>'Formulación 2025'!K13</f>
        <v>0</v>
      </c>
      <c r="T13" s="14"/>
      <c r="U13" s="62"/>
      <c r="V13" s="44"/>
      <c r="W13" s="64"/>
      <c r="X13" s="54"/>
      <c r="Y13" s="26">
        <v>0</v>
      </c>
      <c r="Z13" s="130"/>
      <c r="AA13" s="443" t="s">
        <v>139</v>
      </c>
      <c r="AB13" s="47" t="s">
        <v>337</v>
      </c>
      <c r="AC13" s="14"/>
      <c r="AD13" s="27"/>
      <c r="AE13" s="117"/>
      <c r="AF13" s="40"/>
      <c r="AG13" s="56"/>
    </row>
    <row r="14" spans="1:33" s="8" customFormat="1" ht="209.25" customHeight="1">
      <c r="A14" s="504" t="s">
        <v>76</v>
      </c>
      <c r="B14" s="504"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4">
        <v>45689</v>
      </c>
      <c r="I14" s="164">
        <v>45747</v>
      </c>
      <c r="J14" s="73" t="s">
        <v>81</v>
      </c>
      <c r="K14" s="70"/>
      <c r="L14" s="70">
        <v>1</v>
      </c>
      <c r="M14" s="72">
        <v>1</v>
      </c>
      <c r="N14" s="14">
        <v>1</v>
      </c>
      <c r="O14" s="14">
        <v>0.93</v>
      </c>
      <c r="P14" s="50" t="s">
        <v>343</v>
      </c>
      <c r="Q14" s="60" t="s">
        <v>137</v>
      </c>
      <c r="R14" s="95" t="s">
        <v>344</v>
      </c>
      <c r="S14" s="27">
        <f>'Formulación 2025'!K14</f>
        <v>0</v>
      </c>
      <c r="T14" s="14"/>
      <c r="U14" s="62" t="s">
        <v>333</v>
      </c>
      <c r="V14" s="44"/>
      <c r="W14" s="58"/>
      <c r="X14" s="45"/>
      <c r="Y14" s="27"/>
      <c r="Z14" s="128"/>
      <c r="AA14" s="47"/>
      <c r="AB14" s="47"/>
      <c r="AC14" s="14"/>
      <c r="AD14" s="27"/>
      <c r="AE14" s="226"/>
      <c r="AF14" s="40"/>
      <c r="AG14" s="40"/>
    </row>
    <row r="15" spans="1:33" s="8" customFormat="1" ht="175.5" customHeight="1">
      <c r="A15" s="505"/>
      <c r="B15" s="505"/>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4">
        <v>45689</v>
      </c>
      <c r="I15" s="164">
        <v>45747</v>
      </c>
      <c r="J15" s="73" t="s">
        <v>81</v>
      </c>
      <c r="K15" s="70"/>
      <c r="L15" s="70">
        <v>1</v>
      </c>
      <c r="M15" s="72">
        <v>1</v>
      </c>
      <c r="N15" s="14">
        <v>1</v>
      </c>
      <c r="O15" s="14">
        <v>0.93</v>
      </c>
      <c r="P15" s="39" t="s">
        <v>345</v>
      </c>
      <c r="Q15" s="60" t="s">
        <v>137</v>
      </c>
      <c r="R15" s="95" t="s">
        <v>346</v>
      </c>
      <c r="S15" s="27">
        <f>'Formulación 2025'!K15</f>
        <v>0</v>
      </c>
      <c r="T15" s="14"/>
      <c r="U15" s="62" t="s">
        <v>333</v>
      </c>
      <c r="V15" s="44"/>
      <c r="W15" s="58"/>
      <c r="X15" s="45"/>
      <c r="Y15" s="14"/>
      <c r="Z15" s="130"/>
      <c r="AA15" s="47"/>
      <c r="AB15" s="47"/>
      <c r="AC15" s="14"/>
      <c r="AD15" s="27"/>
      <c r="AE15" s="227"/>
      <c r="AF15" s="40"/>
      <c r="AG15" s="67"/>
    </row>
    <row r="16" spans="1:33" s="8" customFormat="1" ht="173.25">
      <c r="A16" s="506"/>
      <c r="B16" s="506"/>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166">
        <v>45748</v>
      </c>
      <c r="I16" s="169">
        <v>46022</v>
      </c>
      <c r="J16" s="73"/>
      <c r="K16" s="70">
        <v>0.5</v>
      </c>
      <c r="L16" s="70"/>
      <c r="M16" s="72">
        <v>0.5</v>
      </c>
      <c r="N16" s="14"/>
      <c r="O16" s="14"/>
      <c r="P16" s="39"/>
      <c r="Q16" s="60"/>
      <c r="R16" s="95"/>
      <c r="S16" s="27">
        <f>'Formulación 2025'!K16</f>
        <v>0.5</v>
      </c>
      <c r="T16" s="14">
        <v>0.5</v>
      </c>
      <c r="U16" s="62" t="s">
        <v>347</v>
      </c>
      <c r="V16" s="307" t="s">
        <v>137</v>
      </c>
      <c r="W16" s="58" t="s">
        <v>209</v>
      </c>
      <c r="X16" s="45"/>
      <c r="Y16" s="14"/>
      <c r="Z16" s="53"/>
      <c r="AA16" s="47"/>
      <c r="AB16" s="46"/>
      <c r="AC16" s="14"/>
      <c r="AD16" s="27"/>
      <c r="AE16" s="227"/>
      <c r="AF16" s="40"/>
      <c r="AG16" s="67"/>
    </row>
    <row r="17" spans="1:33" s="8" customFormat="1" ht="89.25" customHeight="1">
      <c r="A17" s="504" t="s">
        <v>86</v>
      </c>
      <c r="B17" s="504"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166">
        <v>45689</v>
      </c>
      <c r="I17" s="166">
        <v>45746</v>
      </c>
      <c r="J17" s="73" t="s">
        <v>81</v>
      </c>
      <c r="K17" s="70"/>
      <c r="L17" s="70"/>
      <c r="M17" s="72"/>
      <c r="N17" s="14">
        <v>1</v>
      </c>
      <c r="O17" s="14">
        <v>0.6</v>
      </c>
      <c r="P17" s="39" t="s">
        <v>348</v>
      </c>
      <c r="Q17" s="60" t="s">
        <v>139</v>
      </c>
      <c r="R17" s="95" t="s">
        <v>349</v>
      </c>
      <c r="S17" s="27">
        <f>'Formulación 2025'!K17</f>
        <v>0</v>
      </c>
      <c r="T17" s="14"/>
      <c r="U17" s="62" t="s">
        <v>333</v>
      </c>
      <c r="V17" s="44"/>
      <c r="W17" s="58"/>
      <c r="X17" s="45"/>
      <c r="Y17" s="14"/>
      <c r="Z17" s="53"/>
      <c r="AA17" s="47"/>
      <c r="AB17" s="47"/>
      <c r="AC17" s="14"/>
      <c r="AD17" s="27"/>
      <c r="AE17" s="227"/>
      <c r="AF17" s="40"/>
      <c r="AG17" s="67"/>
    </row>
    <row r="18" spans="1:33" s="8" customFormat="1" ht="94.5">
      <c r="A18" s="505"/>
      <c r="B18" s="505"/>
      <c r="C18" s="162" t="s">
        <v>90</v>
      </c>
      <c r="D18" s="165" t="s">
        <v>83</v>
      </c>
      <c r="E18" s="57" t="str">
        <f>'Formulación 2025'!C18</f>
        <v>Diseñar un plan de trabajo derivado del diagnóstico de las necesidades de la política de gestión del conocimiento de la entidad</v>
      </c>
      <c r="F18" s="68" t="str">
        <f>'Formulación 2025'!D18</f>
        <v xml:space="preserve">Un plan de trabajo diseñado </v>
      </c>
      <c r="G18" s="57" t="str">
        <f>'Formulación 2025'!F18</f>
        <v>N/A</v>
      </c>
      <c r="H18" s="166">
        <v>45689</v>
      </c>
      <c r="I18" s="166">
        <v>45746</v>
      </c>
      <c r="J18" s="73" t="s">
        <v>81</v>
      </c>
      <c r="K18" s="70"/>
      <c r="L18" s="70"/>
      <c r="M18" s="72"/>
      <c r="N18" s="14">
        <v>1</v>
      </c>
      <c r="O18" s="14">
        <v>0.6</v>
      </c>
      <c r="P18" s="39" t="s">
        <v>350</v>
      </c>
      <c r="Q18" s="60" t="s">
        <v>139</v>
      </c>
      <c r="R18" s="95" t="s">
        <v>351</v>
      </c>
      <c r="S18" s="27">
        <f>'Formulación 2025'!K18</f>
        <v>0</v>
      </c>
      <c r="T18" s="14"/>
      <c r="U18" s="62" t="s">
        <v>333</v>
      </c>
      <c r="V18" s="44"/>
      <c r="W18" s="58"/>
      <c r="X18" s="45"/>
      <c r="Y18" s="14"/>
      <c r="Z18" s="53"/>
      <c r="AA18" s="47"/>
      <c r="AB18" s="46"/>
      <c r="AC18" s="14"/>
      <c r="AD18" s="27"/>
      <c r="AE18" s="227"/>
      <c r="AF18" s="40"/>
      <c r="AG18" s="67"/>
    </row>
    <row r="19" spans="1:33" ht="168.75">
      <c r="A19" s="505"/>
      <c r="B19" s="505"/>
      <c r="C19" s="162" t="s">
        <v>91</v>
      </c>
      <c r="D19" s="165" t="s">
        <v>85</v>
      </c>
      <c r="E19" s="68" t="str">
        <f>'Formulación 2025'!C19</f>
        <v>Implementar un plan de trabajo derivado del diagnóstico de las necesidades de la política de gestión del conocimiento de la entidad</v>
      </c>
      <c r="F19" s="68" t="str">
        <f>'Formulación 2025'!D19</f>
        <v>Dos informes semestrales</v>
      </c>
      <c r="G19" s="68" t="str">
        <f>'Formulación 2025'!F19</f>
        <v>Número de actividades ejecutadas / Número actividades planteadas</v>
      </c>
      <c r="H19" s="198">
        <v>45748</v>
      </c>
      <c r="I19" s="199">
        <v>46022</v>
      </c>
      <c r="J19" s="73"/>
      <c r="K19" s="70">
        <v>0.3</v>
      </c>
      <c r="L19" s="70">
        <v>0.4</v>
      </c>
      <c r="M19" s="72">
        <v>0.3</v>
      </c>
      <c r="N19" s="24"/>
      <c r="O19" s="24"/>
      <c r="P19" s="80"/>
      <c r="Q19" s="186"/>
      <c r="R19" s="95"/>
      <c r="S19" s="27">
        <f>'Formulación 2025'!K19</f>
        <v>0.5</v>
      </c>
      <c r="T19" s="24">
        <v>0</v>
      </c>
      <c r="U19" s="205" t="s">
        <v>352</v>
      </c>
      <c r="V19" s="340" t="s">
        <v>139</v>
      </c>
      <c r="W19" s="63" t="s">
        <v>353</v>
      </c>
      <c r="X19" s="81"/>
      <c r="Y19" s="24"/>
      <c r="Z19" s="203" t="s">
        <v>354</v>
      </c>
      <c r="AA19" s="456" t="s">
        <v>156</v>
      </c>
      <c r="AB19" s="223" t="s">
        <v>264</v>
      </c>
      <c r="AC19" s="24"/>
      <c r="AD19" s="217"/>
      <c r="AE19" s="228"/>
      <c r="AF19" s="65"/>
      <c r="AG19" s="113"/>
    </row>
    <row r="20" spans="1:33" ht="45">
      <c r="A20" s="506"/>
      <c r="B20" s="506"/>
      <c r="C20" s="162"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3"/>
      <c r="K20" s="70"/>
      <c r="L20" s="70"/>
      <c r="M20" s="72">
        <v>1</v>
      </c>
      <c r="N20" s="79"/>
      <c r="O20" s="79"/>
      <c r="P20" s="79"/>
      <c r="Q20" s="79"/>
      <c r="R20" s="95"/>
      <c r="S20" s="27">
        <f>'Formulación 2025'!K20</f>
        <v>0</v>
      </c>
      <c r="T20" s="84"/>
      <c r="U20" s="79"/>
      <c r="V20" s="79"/>
      <c r="W20" s="79"/>
      <c r="X20" s="79"/>
      <c r="Y20" s="79"/>
      <c r="Z20" s="79"/>
      <c r="AA20" s="79"/>
      <c r="AB20" s="79"/>
      <c r="AC20" s="79"/>
      <c r="AD20" s="79"/>
      <c r="AE20" s="79"/>
      <c r="AF20" s="79"/>
      <c r="AG20" s="79"/>
    </row>
    <row r="22" spans="1:33">
      <c r="T22" s="321">
        <f>(T8+T11+T12+T16+T19)/5</f>
        <v>0.18</v>
      </c>
    </row>
  </sheetData>
  <mergeCells count="24">
    <mergeCell ref="A17:A20"/>
    <mergeCell ref="B17:B20"/>
    <mergeCell ref="A6:A9"/>
    <mergeCell ref="B6:B9"/>
    <mergeCell ref="A10:A13"/>
    <mergeCell ref="B10:B13"/>
    <mergeCell ref="A14:A16"/>
    <mergeCell ref="B14:B16"/>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3">
    <dataValidation type="list" allowBlank="1" showInputMessage="1" showErrorMessage="1" errorTitle="Error Reporte validado" error="Debe escoger alguna de las dos opciones disponibles." promptTitle="Reporte validado" sqref="AF6:AF19 Q6:Q19 V6:V19" xr:uid="{CBBEA783-2FFB-4856-B426-1DF8B61008FA}">
      <formula1>$Q$1:$Q$2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C394C40E-A91B-418E-942E-0CA2A3753223}">
      <formula1>P6</formula1>
      <formula2>P7</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P19" xr:uid="{9F2E22EC-806A-478E-8BA1-3120373CD693}">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20A3E-F41D-419E-A003-E63BD82BB23D}">
  <sheetPr>
    <tabColor rgb="FFFFC000"/>
  </sheetPr>
  <dimension ref="A1:AG21"/>
  <sheetViews>
    <sheetView showGridLines="0" tabSelected="1" topLeftCell="H3" zoomScale="60" zoomScaleNormal="60" workbookViewId="0">
      <pane ySplit="3" topLeftCell="Z17" activePane="bottomLeft" state="frozen"/>
      <selection pane="bottomLeft" activeCell="AE19" sqref="AE19"/>
      <selection activeCell="D1" sqref="D1"/>
    </sheetView>
  </sheetViews>
  <sheetFormatPr defaultColWidth="11.42578125" defaultRowHeight="15"/>
  <cols>
    <col min="1" max="1" width="35.7109375" bestFit="1" customWidth="1"/>
    <col min="2" max="2" width="27.42578125" customWidth="1"/>
    <col min="3" max="3" width="35.7109375" customWidth="1"/>
    <col min="4" max="4" width="45.140625" customWidth="1"/>
    <col min="5" max="5" width="46" customWidth="1"/>
    <col min="6" max="7" width="35.7109375" customWidth="1"/>
    <col min="8" max="8" width="23.85546875" customWidth="1"/>
    <col min="9" max="9" width="17.7109375" customWidth="1"/>
    <col min="10" max="10" width="11" customWidth="1"/>
    <col min="11" max="11" width="9.7109375" customWidth="1"/>
    <col min="12" max="13" width="11.7109375" customWidth="1"/>
    <col min="14" max="14" width="13.140625" style="12" customWidth="1"/>
    <col min="15" max="15" width="12.7109375" style="12" customWidth="1"/>
    <col min="16" max="16" width="68.42578125" style="12" customWidth="1"/>
    <col min="17" max="17" width="21.28515625" style="12" customWidth="1"/>
    <col min="18" max="18" width="59.42578125" style="12" customWidth="1"/>
    <col min="19" max="19" width="15.42578125" style="12" customWidth="1"/>
    <col min="20" max="20" width="15.7109375" style="12" customWidth="1"/>
    <col min="21" max="21" width="69.140625" style="12" customWidth="1"/>
    <col min="22" max="22" width="16.7109375" style="12" customWidth="1"/>
    <col min="23" max="23" width="56.85546875" style="12" customWidth="1"/>
    <col min="24" max="24" width="19.42578125" style="12" customWidth="1"/>
    <col min="25" max="25" width="16" style="12" customWidth="1"/>
    <col min="26" max="26" width="60.42578125" style="12" customWidth="1"/>
    <col min="27" max="27" width="9.42578125" style="12" customWidth="1"/>
    <col min="28" max="28" width="39.5703125" style="12" customWidth="1"/>
    <col min="29" max="29" width="9.85546875" style="12" customWidth="1"/>
    <col min="30" max="30" width="21.42578125" style="12" customWidth="1"/>
    <col min="31" max="31" width="69.7109375" style="12" customWidth="1"/>
    <col min="32" max="32" width="14.28515625" style="12" customWidth="1"/>
    <col min="33" max="33" width="59.7109375" style="12" customWidth="1"/>
  </cols>
  <sheetData>
    <row r="1" spans="1:33" s="8" customFormat="1" ht="15.75" hidden="1">
      <c r="A1" s="9"/>
      <c r="B1" s="9"/>
      <c r="C1" s="9"/>
      <c r="D1" s="9"/>
      <c r="E1" s="9"/>
      <c r="F1" s="9"/>
      <c r="G1" s="9"/>
      <c r="H1" s="9"/>
      <c r="I1" s="9"/>
      <c r="J1" s="9"/>
      <c r="K1" s="9"/>
      <c r="L1" s="9"/>
      <c r="M1" s="9"/>
      <c r="N1" s="11"/>
      <c r="O1" s="11"/>
      <c r="P1" s="10">
        <v>100</v>
      </c>
      <c r="Q1" s="10" t="s">
        <v>137</v>
      </c>
      <c r="R1" s="11"/>
      <c r="S1" s="11"/>
      <c r="T1" s="11"/>
      <c r="U1" s="11"/>
      <c r="V1" s="11"/>
      <c r="W1" s="11"/>
      <c r="X1" s="11"/>
      <c r="Y1" s="11"/>
      <c r="Z1" s="11"/>
      <c r="AA1" s="11"/>
      <c r="AB1" s="11"/>
      <c r="AC1" s="11"/>
      <c r="AD1" s="11"/>
      <c r="AE1" s="11"/>
      <c r="AF1" s="11"/>
      <c r="AG1" s="11"/>
    </row>
    <row r="2" spans="1:33" s="8" customFormat="1" ht="15.75" hidden="1">
      <c r="A2" s="9"/>
      <c r="B2" s="9"/>
      <c r="C2" s="9"/>
      <c r="D2" s="9"/>
      <c r="E2" s="9"/>
      <c r="F2" s="9"/>
      <c r="G2" s="9"/>
      <c r="H2" s="9"/>
      <c r="I2" s="9"/>
      <c r="J2" s="9"/>
      <c r="K2" s="9"/>
      <c r="L2" s="9"/>
      <c r="M2" s="9"/>
      <c r="N2" s="11"/>
      <c r="O2" s="11"/>
      <c r="P2" s="10">
        <v>5000</v>
      </c>
      <c r="Q2" s="10" t="s">
        <v>139</v>
      </c>
      <c r="R2" s="11"/>
      <c r="S2" s="11"/>
      <c r="T2" s="11"/>
      <c r="U2" s="11"/>
      <c r="V2" s="11"/>
      <c r="W2" s="11"/>
      <c r="X2" s="11"/>
      <c r="Y2" s="11"/>
      <c r="Z2" s="11"/>
      <c r="AA2" s="11"/>
      <c r="AB2" s="11"/>
      <c r="AC2" s="11"/>
      <c r="AD2" s="11"/>
      <c r="AE2" s="11"/>
      <c r="AF2" s="11"/>
      <c r="AG2" s="11"/>
    </row>
    <row r="3" spans="1:33" ht="24.75" customHeight="1">
      <c r="A3" s="515" t="s">
        <v>34</v>
      </c>
      <c r="B3" s="515" t="s">
        <v>35</v>
      </c>
      <c r="C3" s="499" t="s">
        <v>36</v>
      </c>
      <c r="D3" s="499" t="s">
        <v>37</v>
      </c>
      <c r="E3" s="499" t="s">
        <v>38</v>
      </c>
      <c r="F3" s="499" t="s">
        <v>39</v>
      </c>
      <c r="G3" s="515" t="s">
        <v>40</v>
      </c>
      <c r="H3" s="546" t="s">
        <v>41</v>
      </c>
      <c r="I3" s="546"/>
      <c r="J3" s="547" t="s">
        <v>140</v>
      </c>
      <c r="K3" s="548"/>
      <c r="L3" s="548"/>
      <c r="M3" s="549"/>
      <c r="N3" s="545" t="s">
        <v>141</v>
      </c>
      <c r="O3" s="550"/>
      <c r="P3" s="550"/>
      <c r="Q3" s="550"/>
      <c r="R3" s="550"/>
      <c r="S3" s="545"/>
      <c r="T3" s="545"/>
      <c r="U3" s="545"/>
      <c r="V3" s="545"/>
      <c r="W3" s="545"/>
      <c r="X3" s="545"/>
      <c r="Y3" s="545"/>
      <c r="Z3" s="545"/>
      <c r="AA3" s="545"/>
      <c r="AB3" s="545"/>
      <c r="AC3" s="545"/>
      <c r="AD3" s="545"/>
      <c r="AE3" s="545"/>
      <c r="AF3" s="545"/>
      <c r="AG3" s="545"/>
    </row>
    <row r="4" spans="1:33" ht="34.5" customHeight="1">
      <c r="A4" s="515"/>
      <c r="B4" s="515"/>
      <c r="C4" s="499"/>
      <c r="D4" s="499"/>
      <c r="E4" s="499"/>
      <c r="F4" s="499"/>
      <c r="G4" s="515"/>
      <c r="H4" s="551" t="s">
        <v>43</v>
      </c>
      <c r="I4" s="551" t="s">
        <v>44</v>
      </c>
      <c r="J4" s="181" t="s">
        <v>105</v>
      </c>
      <c r="K4" s="181" t="s">
        <v>106</v>
      </c>
      <c r="L4" s="181" t="s">
        <v>107</v>
      </c>
      <c r="M4" s="182" t="s">
        <v>108</v>
      </c>
      <c r="N4" s="545" t="s">
        <v>105</v>
      </c>
      <c r="O4" s="545"/>
      <c r="P4" s="545"/>
      <c r="Q4" s="545"/>
      <c r="R4" s="545"/>
      <c r="S4" s="545" t="s">
        <v>106</v>
      </c>
      <c r="T4" s="545"/>
      <c r="U4" s="545"/>
      <c r="V4" s="545"/>
      <c r="W4" s="545"/>
      <c r="X4" s="545" t="s">
        <v>107</v>
      </c>
      <c r="Y4" s="545"/>
      <c r="Z4" s="545"/>
      <c r="AA4" s="545"/>
      <c r="AB4" s="545"/>
      <c r="AC4" s="545" t="s">
        <v>108</v>
      </c>
      <c r="AD4" s="545"/>
      <c r="AE4" s="545"/>
      <c r="AF4" s="545"/>
      <c r="AG4" s="545"/>
    </row>
    <row r="5" spans="1:33" ht="24" customHeight="1">
      <c r="A5" s="515"/>
      <c r="B5" s="515"/>
      <c r="C5" s="499"/>
      <c r="D5" s="499"/>
      <c r="E5" s="499"/>
      <c r="F5" s="499"/>
      <c r="G5" s="515"/>
      <c r="H5" s="552"/>
      <c r="I5" s="552"/>
      <c r="J5" s="180" t="s">
        <v>49</v>
      </c>
      <c r="K5" s="180" t="s">
        <v>49</v>
      </c>
      <c r="L5" s="180" t="s">
        <v>49</v>
      </c>
      <c r="M5" s="183" t="s">
        <v>49</v>
      </c>
      <c r="N5" s="184" t="s">
        <v>142</v>
      </c>
      <c r="O5" s="184" t="s">
        <v>143</v>
      </c>
      <c r="P5" s="184" t="s">
        <v>144</v>
      </c>
      <c r="Q5" s="184" t="s">
        <v>145</v>
      </c>
      <c r="R5" s="184" t="s">
        <v>146</v>
      </c>
      <c r="S5" s="184" t="s">
        <v>142</v>
      </c>
      <c r="T5" s="184" t="s">
        <v>143</v>
      </c>
      <c r="U5" s="184" t="s">
        <v>144</v>
      </c>
      <c r="V5" s="184" t="s">
        <v>145</v>
      </c>
      <c r="W5" s="184" t="s">
        <v>146</v>
      </c>
      <c r="X5" s="184" t="s">
        <v>142</v>
      </c>
      <c r="Y5" s="184" t="s">
        <v>143</v>
      </c>
      <c r="Z5" s="184" t="s">
        <v>144</v>
      </c>
      <c r="AA5" s="184" t="s">
        <v>145</v>
      </c>
      <c r="AB5" s="184" t="s">
        <v>146</v>
      </c>
      <c r="AC5" s="184" t="s">
        <v>142</v>
      </c>
      <c r="AD5" s="184" t="s">
        <v>143</v>
      </c>
      <c r="AE5" s="184" t="s">
        <v>144</v>
      </c>
      <c r="AF5" s="184" t="s">
        <v>145</v>
      </c>
      <c r="AG5" s="184" t="s">
        <v>146</v>
      </c>
    </row>
    <row r="6" spans="1:33" s="8" customFormat="1" ht="154.5" customHeight="1">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4">
        <v>45689</v>
      </c>
      <c r="I6" s="164">
        <v>45747</v>
      </c>
      <c r="J6" s="70">
        <v>1</v>
      </c>
      <c r="K6" s="69"/>
      <c r="L6" s="69"/>
      <c r="M6" s="40"/>
      <c r="N6" s="61"/>
      <c r="O6" s="45">
        <v>0.6</v>
      </c>
      <c r="P6" s="74" t="s">
        <v>355</v>
      </c>
      <c r="Q6" s="60" t="s">
        <v>137</v>
      </c>
      <c r="R6" s="74" t="s">
        <v>356</v>
      </c>
      <c r="S6" s="315">
        <f>'Formulación 2025'!K6</f>
        <v>0</v>
      </c>
      <c r="T6" s="131" t="s">
        <v>194</v>
      </c>
      <c r="U6" s="131" t="s">
        <v>194</v>
      </c>
      <c r="V6" s="60"/>
      <c r="W6" s="76"/>
      <c r="X6" s="61"/>
      <c r="Y6" s="45"/>
      <c r="Z6" s="139"/>
      <c r="AA6" s="47"/>
      <c r="AB6" s="46"/>
      <c r="AC6" s="61"/>
      <c r="AD6" s="61"/>
      <c r="AE6" s="45"/>
      <c r="AF6" s="139"/>
      <c r="AG6" s="77"/>
    </row>
    <row r="7" spans="1:33" s="8" customFormat="1" ht="177.75" customHeight="1">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4">
        <v>45689</v>
      </c>
      <c r="I7" s="164">
        <v>45747</v>
      </c>
      <c r="J7" s="70">
        <v>1</v>
      </c>
      <c r="K7" s="70"/>
      <c r="L7" s="70"/>
      <c r="M7" s="70"/>
      <c r="N7" s="86"/>
      <c r="O7" s="256">
        <v>0.93</v>
      </c>
      <c r="P7" s="74" t="s">
        <v>185</v>
      </c>
      <c r="Q7" s="60" t="s">
        <v>137</v>
      </c>
      <c r="R7" s="74" t="s">
        <v>357</v>
      </c>
      <c r="S7" s="315">
        <f>'Formulación 2025'!K7</f>
        <v>0</v>
      </c>
      <c r="T7" s="131" t="s">
        <v>194</v>
      </c>
      <c r="U7" s="131" t="s">
        <v>194</v>
      </c>
      <c r="V7" s="40"/>
      <c r="W7" s="52"/>
      <c r="X7" s="45"/>
      <c r="Y7" s="41"/>
      <c r="Z7" s="42"/>
      <c r="AA7" s="47"/>
      <c r="AB7" s="46"/>
      <c r="AC7" s="14"/>
      <c r="AD7" s="14"/>
      <c r="AE7" s="43"/>
      <c r="AF7" s="40"/>
      <c r="AG7" s="48"/>
    </row>
    <row r="8" spans="1:33" s="8" customFormat="1" ht="236.25" customHeight="1">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4">
        <v>45748</v>
      </c>
      <c r="I8" s="164">
        <v>46022</v>
      </c>
      <c r="J8" s="70"/>
      <c r="K8" s="70">
        <v>0.4</v>
      </c>
      <c r="L8" s="70">
        <v>0.3</v>
      </c>
      <c r="M8" s="72">
        <v>0.3</v>
      </c>
      <c r="N8" s="61"/>
      <c r="O8" s="45"/>
      <c r="P8" s="74"/>
      <c r="Q8" s="60"/>
      <c r="R8" s="14"/>
      <c r="S8" s="315">
        <f>'Formulación 2025'!K8</f>
        <v>0.4</v>
      </c>
      <c r="T8" s="269">
        <v>0.4</v>
      </c>
      <c r="U8" s="274" t="s">
        <v>358</v>
      </c>
      <c r="V8" s="307" t="s">
        <v>137</v>
      </c>
      <c r="W8" s="58" t="s">
        <v>190</v>
      </c>
      <c r="X8" s="45"/>
      <c r="Y8" s="14">
        <v>0</v>
      </c>
      <c r="Z8" s="122" t="s">
        <v>359</v>
      </c>
      <c r="AA8" s="442" t="s">
        <v>139</v>
      </c>
      <c r="AB8" s="46" t="s">
        <v>360</v>
      </c>
      <c r="AC8" s="45"/>
      <c r="AD8" s="14"/>
      <c r="AE8" s="43" t="s">
        <v>361</v>
      </c>
      <c r="AF8" s="40"/>
      <c r="AG8" s="48"/>
    </row>
    <row r="9" spans="1:33" s="8" customFormat="1" ht="205.5" customHeight="1">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4">
        <v>46023</v>
      </c>
      <c r="I9" s="164">
        <v>46112</v>
      </c>
      <c r="J9" s="218"/>
      <c r="K9" s="218"/>
      <c r="L9" s="218"/>
      <c r="M9" s="219"/>
      <c r="N9" s="61"/>
      <c r="O9" s="45"/>
      <c r="P9" s="74"/>
      <c r="Q9" s="60"/>
      <c r="R9" s="14"/>
      <c r="S9" s="315">
        <f>'Formulación 2025'!K9</f>
        <v>0</v>
      </c>
      <c r="T9" s="131" t="s">
        <v>194</v>
      </c>
      <c r="U9" s="131" t="s">
        <v>194</v>
      </c>
      <c r="V9" s="44"/>
      <c r="W9" s="63"/>
      <c r="X9" s="61"/>
      <c r="Y9" s="45"/>
      <c r="Z9" s="47"/>
      <c r="AA9" s="47"/>
      <c r="AB9" s="46"/>
      <c r="AC9" s="61"/>
      <c r="AD9" s="45"/>
      <c r="AE9" s="47" t="s">
        <v>362</v>
      </c>
      <c r="AF9" s="40"/>
      <c r="AG9" s="43"/>
    </row>
    <row r="10" spans="1:33" s="8" customFormat="1" ht="210" customHeight="1">
      <c r="A10" s="504" t="s">
        <v>65</v>
      </c>
      <c r="B10" s="519" t="s">
        <v>66</v>
      </c>
      <c r="C10" s="168"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166">
        <v>45689</v>
      </c>
      <c r="I10" s="166">
        <v>45747</v>
      </c>
      <c r="J10" s="70">
        <v>1</v>
      </c>
      <c r="K10" s="70"/>
      <c r="L10" s="70"/>
      <c r="M10" s="70"/>
      <c r="N10" s="86"/>
      <c r="O10" s="256">
        <v>1</v>
      </c>
      <c r="P10" s="74" t="s">
        <v>363</v>
      </c>
      <c r="Q10" s="60" t="s">
        <v>137</v>
      </c>
      <c r="R10" s="74" t="s">
        <v>364</v>
      </c>
      <c r="S10" s="315">
        <f>'Formulación 2025'!K10</f>
        <v>0</v>
      </c>
      <c r="T10" s="131" t="s">
        <v>194</v>
      </c>
      <c r="U10" s="131" t="s">
        <v>194</v>
      </c>
      <c r="V10" s="44"/>
      <c r="W10" s="110"/>
      <c r="X10" s="144"/>
      <c r="Y10" s="150"/>
      <c r="Z10" s="47"/>
      <c r="AA10" s="47"/>
      <c r="AB10" s="157"/>
      <c r="AC10" s="45"/>
      <c r="AD10" s="14"/>
      <c r="AE10" s="43"/>
      <c r="AF10" s="40"/>
      <c r="AG10" s="43"/>
    </row>
    <row r="11" spans="1:33" s="8" customFormat="1" ht="199.5" customHeight="1">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c r="K11" s="73" t="s">
        <v>71</v>
      </c>
      <c r="L11" s="73" t="s">
        <v>72</v>
      </c>
      <c r="M11" s="41">
        <v>0.3</v>
      </c>
      <c r="N11" s="61"/>
      <c r="O11" s="45"/>
      <c r="P11" s="74"/>
      <c r="Q11" s="60"/>
      <c r="R11" s="74"/>
      <c r="S11" s="315" t="str">
        <f>'Formulación 2025'!K11</f>
        <v>40%</v>
      </c>
      <c r="T11" s="269">
        <v>0.4</v>
      </c>
      <c r="U11" s="131" t="s">
        <v>365</v>
      </c>
      <c r="V11" s="307" t="s">
        <v>137</v>
      </c>
      <c r="W11" s="129" t="s">
        <v>162</v>
      </c>
      <c r="X11" s="61"/>
      <c r="Y11" s="45">
        <v>0.3</v>
      </c>
      <c r="Z11" s="47" t="s">
        <v>366</v>
      </c>
      <c r="AA11" s="448" t="s">
        <v>232</v>
      </c>
      <c r="AB11" s="454" t="s">
        <v>162</v>
      </c>
      <c r="AC11" s="61"/>
      <c r="AD11" s="45"/>
      <c r="AE11" s="47" t="s">
        <v>367</v>
      </c>
      <c r="AF11" s="40"/>
      <c r="AG11" s="48"/>
    </row>
    <row r="12" spans="1:33" s="8" customFormat="1" ht="106.5">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4">
        <v>45748</v>
      </c>
      <c r="I12" s="164">
        <v>45838</v>
      </c>
      <c r="J12" s="73"/>
      <c r="K12" s="70">
        <v>1</v>
      </c>
      <c r="L12" s="70"/>
      <c r="M12" s="72"/>
      <c r="N12" s="86"/>
      <c r="O12" s="87"/>
      <c r="P12" s="39"/>
      <c r="Q12" s="60"/>
      <c r="R12" s="74"/>
      <c r="S12" s="315">
        <f>'Formulación 2025'!K12</f>
        <v>1</v>
      </c>
      <c r="T12" s="269">
        <v>0</v>
      </c>
      <c r="U12" s="131" t="s">
        <v>194</v>
      </c>
      <c r="V12" s="310" t="s">
        <v>139</v>
      </c>
      <c r="W12" s="129" t="s">
        <v>312</v>
      </c>
      <c r="X12" s="45"/>
      <c r="Y12" s="45"/>
      <c r="Z12" s="47"/>
      <c r="AA12" s="47"/>
      <c r="AB12" s="64"/>
      <c r="AC12" s="45"/>
      <c r="AD12" s="14"/>
      <c r="AE12" s="40" t="s">
        <v>368</v>
      </c>
      <c r="AF12" s="40"/>
      <c r="AG12" s="48"/>
    </row>
    <row r="13" spans="1:33" s="8" customFormat="1" ht="195.75" customHeight="1">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164">
        <v>45839</v>
      </c>
      <c r="I13" s="164">
        <v>46022</v>
      </c>
      <c r="J13" s="73"/>
      <c r="K13" s="70"/>
      <c r="L13" s="70">
        <v>0.5</v>
      </c>
      <c r="M13" s="72">
        <v>0.5</v>
      </c>
      <c r="N13" s="61"/>
      <c r="O13" s="45"/>
      <c r="P13" s="74"/>
      <c r="Q13" s="60"/>
      <c r="R13" s="74"/>
      <c r="S13" s="315">
        <f>'Formulación 2025'!K13</f>
        <v>0</v>
      </c>
      <c r="T13" s="131" t="s">
        <v>194</v>
      </c>
      <c r="U13" s="131" t="s">
        <v>194</v>
      </c>
      <c r="V13" s="44"/>
      <c r="W13" s="64"/>
      <c r="X13" s="61"/>
      <c r="Y13" s="45">
        <v>0.5</v>
      </c>
      <c r="Z13" s="47" t="s">
        <v>369</v>
      </c>
      <c r="AA13" s="447" t="s">
        <v>137</v>
      </c>
      <c r="AB13" s="47" t="s">
        <v>370</v>
      </c>
      <c r="AC13" s="61"/>
      <c r="AD13" s="45"/>
      <c r="AE13" s="47" t="s">
        <v>371</v>
      </c>
      <c r="AF13" s="40"/>
      <c r="AG13" s="56"/>
    </row>
    <row r="14" spans="1:33" s="8" customFormat="1" ht="249" customHeight="1">
      <c r="A14" s="504" t="s">
        <v>76</v>
      </c>
      <c r="B14" s="504"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4">
        <v>45689</v>
      </c>
      <c r="I14" s="164">
        <v>45747</v>
      </c>
      <c r="J14" s="73" t="s">
        <v>81</v>
      </c>
      <c r="K14" s="70"/>
      <c r="L14" s="70"/>
      <c r="M14" s="72"/>
      <c r="N14" s="86"/>
      <c r="O14" s="256">
        <v>1</v>
      </c>
      <c r="P14" s="74" t="s">
        <v>372</v>
      </c>
      <c r="Q14" s="60" t="s">
        <v>137</v>
      </c>
      <c r="R14" s="74" t="s">
        <v>373</v>
      </c>
      <c r="S14" s="315">
        <f>'Formulación 2025'!K14</f>
        <v>0</v>
      </c>
      <c r="T14" s="131" t="s">
        <v>194</v>
      </c>
      <c r="U14" s="131" t="s">
        <v>194</v>
      </c>
      <c r="V14" s="44"/>
      <c r="W14" s="58"/>
      <c r="X14" s="45"/>
      <c r="Y14" s="27"/>
      <c r="Z14" s="47"/>
      <c r="AA14" s="47"/>
      <c r="AB14" s="224"/>
      <c r="AC14" s="45"/>
      <c r="AD14" s="45"/>
      <c r="AE14" s="47"/>
      <c r="AF14" s="40"/>
      <c r="AG14" s="40"/>
    </row>
    <row r="15" spans="1:33" s="8" customFormat="1" ht="187.5" customHeight="1">
      <c r="A15" s="505"/>
      <c r="B15" s="505"/>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4">
        <v>45689</v>
      </c>
      <c r="I15" s="164">
        <v>45747</v>
      </c>
      <c r="J15" s="73" t="s">
        <v>81</v>
      </c>
      <c r="K15" s="70"/>
      <c r="L15" s="70"/>
      <c r="M15" s="72"/>
      <c r="N15" s="61"/>
      <c r="O15" s="45">
        <v>1</v>
      </c>
      <c r="P15" s="74" t="s">
        <v>374</v>
      </c>
      <c r="Q15" s="60" t="s">
        <v>137</v>
      </c>
      <c r="R15" s="74" t="s">
        <v>375</v>
      </c>
      <c r="S15" s="315">
        <f>'Formulación 2025'!K15</f>
        <v>0</v>
      </c>
      <c r="T15" s="131" t="s">
        <v>194</v>
      </c>
      <c r="U15" s="131" t="s">
        <v>194</v>
      </c>
      <c r="V15" s="44"/>
      <c r="W15" s="58"/>
      <c r="X15" s="61"/>
      <c r="Y15" s="45"/>
      <c r="Z15" s="47"/>
      <c r="AA15" s="47"/>
      <c r="AB15" s="46"/>
      <c r="AC15" s="61"/>
      <c r="AD15" s="45"/>
      <c r="AE15" s="47"/>
      <c r="AF15" s="40"/>
      <c r="AG15" s="67"/>
    </row>
    <row r="16" spans="1:33" s="8" customFormat="1" ht="258" customHeight="1">
      <c r="A16" s="506"/>
      <c r="B16" s="506"/>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166">
        <v>45748</v>
      </c>
      <c r="I16" s="169">
        <v>46022</v>
      </c>
      <c r="J16" s="73"/>
      <c r="K16" s="70">
        <v>0.5</v>
      </c>
      <c r="L16" s="70"/>
      <c r="M16" s="72">
        <v>0.5</v>
      </c>
      <c r="N16" s="86"/>
      <c r="O16" s="87"/>
      <c r="P16" s="79"/>
      <c r="Q16" s="60"/>
      <c r="R16" s="78"/>
      <c r="S16" s="315">
        <f>'Formulación 2025'!K16</f>
        <v>0.5</v>
      </c>
      <c r="T16" s="269">
        <v>0.5</v>
      </c>
      <c r="U16" s="273" t="s">
        <v>376</v>
      </c>
      <c r="V16" s="307" t="s">
        <v>137</v>
      </c>
      <c r="W16" s="58" t="s">
        <v>377</v>
      </c>
      <c r="X16" s="45"/>
      <c r="Y16" s="14"/>
      <c r="Z16" s="355" t="s">
        <v>378</v>
      </c>
      <c r="AA16" s="47"/>
      <c r="AB16" s="46"/>
      <c r="AC16" s="14"/>
      <c r="AD16" s="14"/>
      <c r="AE16" s="101" t="s">
        <v>379</v>
      </c>
      <c r="AF16" s="40"/>
      <c r="AG16" s="67"/>
    </row>
    <row r="17" spans="1:33" s="8" customFormat="1" ht="108.75" customHeight="1">
      <c r="A17" s="504" t="s">
        <v>86</v>
      </c>
      <c r="B17" s="504"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166">
        <v>45689</v>
      </c>
      <c r="I17" s="166">
        <v>45746</v>
      </c>
      <c r="J17" s="73" t="s">
        <v>81</v>
      </c>
      <c r="K17" s="70"/>
      <c r="L17" s="70"/>
      <c r="M17" s="72"/>
      <c r="N17" s="61"/>
      <c r="O17" s="45">
        <v>1</v>
      </c>
      <c r="P17" s="74" t="s">
        <v>211</v>
      </c>
      <c r="Q17" s="60" t="s">
        <v>137</v>
      </c>
      <c r="R17" s="74" t="s">
        <v>380</v>
      </c>
      <c r="S17" s="315">
        <f>'Formulación 2025'!K17</f>
        <v>0</v>
      </c>
      <c r="T17" s="131" t="s">
        <v>194</v>
      </c>
      <c r="U17" s="131" t="s">
        <v>194</v>
      </c>
      <c r="V17" s="44"/>
      <c r="W17" s="58"/>
      <c r="X17" s="61"/>
      <c r="Y17" s="45"/>
      <c r="Z17" s="47"/>
      <c r="AA17" s="47"/>
      <c r="AB17" s="46"/>
      <c r="AC17" s="61"/>
      <c r="AD17" s="45"/>
      <c r="AE17" s="47"/>
      <c r="AF17" s="40"/>
      <c r="AG17" s="67"/>
    </row>
    <row r="18" spans="1:33" s="8" customFormat="1" ht="106.5" customHeight="1">
      <c r="A18" s="505"/>
      <c r="B18" s="505"/>
      <c r="C18" s="162" t="s">
        <v>90</v>
      </c>
      <c r="D18" s="165" t="s">
        <v>83</v>
      </c>
      <c r="E18" s="57" t="str">
        <f>'Formulación 2025'!C18</f>
        <v>Diseñar un plan de trabajo derivado del diagnóstico de las necesidades de la política de gestión del conocimiento de la entidad</v>
      </c>
      <c r="F18" s="68" t="str">
        <f>'Formulación 2025'!D18</f>
        <v xml:space="preserve">Un plan de trabajo diseñado </v>
      </c>
      <c r="G18" s="57" t="str">
        <f>'Formulación 2025'!F18</f>
        <v>N/A</v>
      </c>
      <c r="H18" s="166">
        <v>45689</v>
      </c>
      <c r="I18" s="166">
        <v>45746</v>
      </c>
      <c r="J18" s="73" t="s">
        <v>81</v>
      </c>
      <c r="K18" s="70"/>
      <c r="L18" s="70"/>
      <c r="M18" s="72"/>
      <c r="N18" s="86"/>
      <c r="O18" s="256">
        <v>1</v>
      </c>
      <c r="P18" s="74" t="s">
        <v>213</v>
      </c>
      <c r="Q18" s="60" t="s">
        <v>137</v>
      </c>
      <c r="R18" s="74" t="s">
        <v>380</v>
      </c>
      <c r="S18" s="315">
        <f>'Formulación 2025'!K18</f>
        <v>0</v>
      </c>
      <c r="T18" s="270" t="s">
        <v>194</v>
      </c>
      <c r="U18" s="131" t="s">
        <v>194</v>
      </c>
      <c r="V18" s="44"/>
      <c r="W18" s="58"/>
      <c r="X18" s="45"/>
      <c r="Y18" s="45"/>
      <c r="Z18" s="47"/>
      <c r="AA18" s="47"/>
      <c r="AB18" s="157"/>
      <c r="AC18" s="14"/>
      <c r="AD18" s="14"/>
      <c r="AE18" s="47"/>
      <c r="AF18" s="40"/>
      <c r="AG18" s="67"/>
    </row>
    <row r="19" spans="1:33" ht="179.25" customHeight="1">
      <c r="A19" s="505"/>
      <c r="B19" s="505"/>
      <c r="C19" s="162" t="s">
        <v>91</v>
      </c>
      <c r="D19" s="165" t="s">
        <v>85</v>
      </c>
      <c r="E19" s="57" t="str">
        <f>'Formulación 2025'!C19</f>
        <v>Implementar un plan de trabajo derivado del diagnóstico de las necesidades de la política de gestión del conocimiento de la entidad</v>
      </c>
      <c r="F19" s="68" t="str">
        <f>'Formulación 2025'!D19</f>
        <v>Dos informes semestrales</v>
      </c>
      <c r="G19" s="68" t="str">
        <f>'Formulación 2025'!F19</f>
        <v>Número de actividades ejecutadas / Número actividades planteadas</v>
      </c>
      <c r="H19" s="198">
        <v>45748</v>
      </c>
      <c r="I19" s="199">
        <v>46022</v>
      </c>
      <c r="J19" s="73"/>
      <c r="K19" s="70">
        <v>0.5</v>
      </c>
      <c r="L19" s="70"/>
      <c r="M19" s="72">
        <v>0.5</v>
      </c>
      <c r="N19" s="211"/>
      <c r="O19" s="212"/>
      <c r="P19" s="82"/>
      <c r="Q19" s="186"/>
      <c r="R19" s="200"/>
      <c r="S19" s="315">
        <f>'Formulación 2025'!K19</f>
        <v>0.5</v>
      </c>
      <c r="T19" s="271">
        <v>0.5</v>
      </c>
      <c r="U19" s="275" t="s">
        <v>381</v>
      </c>
      <c r="V19" s="308" t="s">
        <v>137</v>
      </c>
      <c r="W19" s="63" t="s">
        <v>264</v>
      </c>
      <c r="X19" s="213"/>
      <c r="Y19" s="81"/>
      <c r="Z19" s="82" t="s">
        <v>382</v>
      </c>
      <c r="AA19" s="456" t="s">
        <v>232</v>
      </c>
      <c r="AB19" s="223" t="s">
        <v>264</v>
      </c>
      <c r="AC19" s="24"/>
      <c r="AD19" s="24"/>
      <c r="AE19" s="82" t="s">
        <v>383</v>
      </c>
      <c r="AF19" s="65"/>
      <c r="AG19" s="113"/>
    </row>
    <row r="20" spans="1:33" ht="107.25">
      <c r="A20" s="506"/>
      <c r="B20" s="506"/>
      <c r="C20" s="162"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3"/>
      <c r="K20" s="70"/>
      <c r="L20" s="70"/>
      <c r="M20" s="72">
        <v>1</v>
      </c>
      <c r="N20" s="79"/>
      <c r="O20" s="79"/>
      <c r="P20" s="79"/>
      <c r="Q20" s="79"/>
      <c r="R20" s="79"/>
      <c r="S20" s="315">
        <f>'Formulación 2025'!K20</f>
        <v>0</v>
      </c>
      <c r="T20" s="272" t="s">
        <v>194</v>
      </c>
      <c r="U20" s="272" t="s">
        <v>194</v>
      </c>
      <c r="V20" s="79"/>
      <c r="W20" s="79"/>
      <c r="X20" s="79"/>
      <c r="Y20" s="79"/>
      <c r="Z20" s="79"/>
      <c r="AA20" s="79"/>
      <c r="AB20" s="79"/>
      <c r="AC20" s="79"/>
      <c r="AD20" s="79"/>
      <c r="AE20" s="79" t="s">
        <v>384</v>
      </c>
      <c r="AF20" s="79"/>
      <c r="AG20" s="79"/>
    </row>
    <row r="21" spans="1:33">
      <c r="T21" s="119">
        <f>(T8+T11+T12+T16+T19)/5</f>
        <v>0.36</v>
      </c>
    </row>
  </sheetData>
  <mergeCells count="24">
    <mergeCell ref="A17:A20"/>
    <mergeCell ref="B17:B20"/>
    <mergeCell ref="A10:A13"/>
    <mergeCell ref="B10:B13"/>
    <mergeCell ref="A6:A9"/>
    <mergeCell ref="B6:B9"/>
    <mergeCell ref="A14:A16"/>
    <mergeCell ref="B14:B16"/>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2">
    <dataValidation type="list" allowBlank="1" showInputMessage="1" showErrorMessage="1" errorTitle="Error Reporte validado" error="Debe escoger alguna de las dos opciones disponibles." promptTitle="Reporte validado" sqref="V6:V19 Q6:Q19 AF7:AF19" xr:uid="{BB11322F-CD65-4A1F-9068-67466B9B9438}">
      <formula1>$Q$1:$Q$2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P15 P17:P18" xr:uid="{7EB9EE4C-52C6-42F8-8F87-5CB83EC2699F}">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H23"/>
  <sheetViews>
    <sheetView showGridLines="0" topLeftCell="W11" zoomScale="20" zoomScaleNormal="20" workbookViewId="0">
      <selection activeCell="Y13" sqref="Y13"/>
    </sheetView>
  </sheetViews>
  <sheetFormatPr defaultColWidth="11.42578125" defaultRowHeight="15"/>
  <cols>
    <col min="1" max="1" width="22.28515625" customWidth="1"/>
    <col min="2" max="2" width="35.7109375" customWidth="1"/>
    <col min="3" max="3" width="27.42578125" customWidth="1"/>
    <col min="4" max="4" width="45.140625" customWidth="1"/>
    <col min="5" max="5" width="36" customWidth="1"/>
    <col min="6" max="6" width="23.42578125" customWidth="1"/>
    <col min="7" max="7" width="22.85546875" customWidth="1"/>
    <col min="8" max="8" width="23.85546875" customWidth="1"/>
    <col min="9" max="9" width="17.7109375" customWidth="1"/>
    <col min="10" max="10" width="22.7109375" customWidth="1"/>
    <col min="11" max="13" width="17.7109375" customWidth="1"/>
    <col min="14" max="14" width="11.42578125" style="12" customWidth="1"/>
    <col min="15" max="15" width="17" style="12" customWidth="1"/>
    <col min="16" max="16" width="54.85546875" style="12" customWidth="1"/>
    <col min="17" max="17" width="13.28515625" style="12" customWidth="1"/>
    <col min="18" max="18" width="37.7109375" style="12" customWidth="1"/>
    <col min="19" max="19" width="13.7109375" style="12" customWidth="1"/>
    <col min="20" max="20" width="13.140625" style="12" customWidth="1"/>
    <col min="21" max="21" width="98.140625" style="12" customWidth="1"/>
    <col min="22" max="22" width="27.28515625" style="12" customWidth="1"/>
    <col min="23" max="23" width="56.85546875" style="12" customWidth="1"/>
    <col min="24" max="24" width="19.42578125" style="12" customWidth="1"/>
    <col min="25" max="25" width="16" style="12" customWidth="1"/>
    <col min="26" max="26" width="126" style="12" customWidth="1"/>
    <col min="27" max="27" width="10.28515625" style="12" customWidth="1"/>
    <col min="28" max="28" width="33" style="12" customWidth="1"/>
    <col min="29" max="29" width="9.140625" style="12" customWidth="1"/>
    <col min="30" max="30" width="21.42578125" style="12" customWidth="1"/>
    <col min="31" max="31" width="69.7109375" style="12" customWidth="1"/>
    <col min="32" max="32" width="14.28515625" style="12" customWidth="1"/>
    <col min="33" max="33" width="59.7109375" style="12" customWidth="1"/>
    <col min="34" max="34" width="11.42578125" customWidth="1"/>
  </cols>
  <sheetData>
    <row r="1" spans="1:33" s="8" customFormat="1" ht="15.75">
      <c r="A1" s="9"/>
      <c r="B1" s="9"/>
      <c r="C1" s="9"/>
      <c r="D1" s="9"/>
      <c r="E1" s="9"/>
      <c r="F1" s="9"/>
      <c r="G1" s="9"/>
      <c r="H1" s="9"/>
      <c r="I1" s="9"/>
      <c r="J1" s="9"/>
      <c r="K1" s="9"/>
      <c r="L1" s="9"/>
      <c r="M1" s="9"/>
      <c r="N1" s="11"/>
      <c r="O1" s="11"/>
      <c r="P1" s="10">
        <v>100</v>
      </c>
      <c r="Q1" s="10" t="s">
        <v>137</v>
      </c>
      <c r="R1" s="11"/>
      <c r="S1" s="11"/>
      <c r="T1" s="11"/>
      <c r="U1" s="11"/>
      <c r="V1" s="11"/>
      <c r="W1" s="11"/>
      <c r="X1" s="11"/>
      <c r="Y1" s="11"/>
      <c r="Z1" s="11"/>
      <c r="AA1" s="11"/>
      <c r="AB1" s="11"/>
      <c r="AC1" s="11"/>
      <c r="AD1" s="11"/>
      <c r="AE1" s="11"/>
      <c r="AF1" s="11"/>
      <c r="AG1" s="11"/>
    </row>
    <row r="2" spans="1:33" s="8" customFormat="1" ht="15.75">
      <c r="A2" s="214"/>
      <c r="B2" s="9"/>
      <c r="C2" s="9"/>
      <c r="D2" s="9"/>
      <c r="E2" s="9"/>
      <c r="F2" s="9"/>
      <c r="G2" s="9"/>
      <c r="H2" s="9"/>
      <c r="I2" s="9"/>
      <c r="J2" s="9"/>
      <c r="K2" s="9"/>
      <c r="L2" s="9"/>
      <c r="M2" s="9"/>
      <c r="N2" s="11"/>
      <c r="O2" s="11"/>
      <c r="P2" s="10">
        <v>5000</v>
      </c>
      <c r="Q2" s="10" t="s">
        <v>139</v>
      </c>
      <c r="R2" s="11"/>
      <c r="S2" s="11"/>
      <c r="T2" s="11"/>
      <c r="U2" s="11"/>
      <c r="V2" s="11"/>
      <c r="W2" s="11"/>
      <c r="X2" s="11"/>
      <c r="Y2" s="11"/>
      <c r="Z2" s="11"/>
      <c r="AA2" s="11"/>
      <c r="AB2" s="11"/>
      <c r="AC2" s="11"/>
      <c r="AD2" s="11"/>
      <c r="AE2" s="11"/>
      <c r="AF2" s="11"/>
      <c r="AG2" s="11"/>
    </row>
    <row r="3" spans="1:33" ht="36.75" customHeight="1">
      <c r="A3" s="515" t="s">
        <v>34</v>
      </c>
      <c r="B3" s="515" t="s">
        <v>35</v>
      </c>
      <c r="C3" s="515" t="s">
        <v>36</v>
      </c>
      <c r="D3" s="515" t="s">
        <v>37</v>
      </c>
      <c r="E3" s="515" t="s">
        <v>38</v>
      </c>
      <c r="F3" s="515" t="s">
        <v>39</v>
      </c>
      <c r="G3" s="515" t="s">
        <v>40</v>
      </c>
      <c r="H3" s="556" t="s">
        <v>41</v>
      </c>
      <c r="I3" s="569"/>
      <c r="J3" s="547" t="s">
        <v>140</v>
      </c>
      <c r="K3" s="548"/>
      <c r="L3" s="548"/>
      <c r="M3" s="549"/>
      <c r="N3" s="565" t="s">
        <v>141</v>
      </c>
      <c r="O3" s="566"/>
      <c r="P3" s="566"/>
      <c r="Q3" s="566"/>
      <c r="R3" s="566"/>
      <c r="S3" s="566"/>
      <c r="T3" s="566"/>
      <c r="U3" s="566"/>
      <c r="V3" s="566"/>
      <c r="W3" s="566"/>
      <c r="X3" s="566"/>
      <c r="Y3" s="566"/>
      <c r="Z3" s="566"/>
      <c r="AA3" s="566"/>
      <c r="AB3" s="566"/>
      <c r="AC3" s="566"/>
      <c r="AD3" s="566"/>
      <c r="AE3" s="566"/>
      <c r="AF3" s="566"/>
      <c r="AG3" s="567"/>
    </row>
    <row r="4" spans="1:33" ht="49.5" customHeight="1">
      <c r="A4" s="515"/>
      <c r="B4" s="515"/>
      <c r="C4" s="515"/>
      <c r="D4" s="515"/>
      <c r="E4" s="515"/>
      <c r="F4" s="515"/>
      <c r="G4" s="515"/>
      <c r="H4" s="551" t="s">
        <v>43</v>
      </c>
      <c r="I4" s="551" t="s">
        <v>44</v>
      </c>
      <c r="J4" s="181" t="s">
        <v>105</v>
      </c>
      <c r="K4" s="181" t="s">
        <v>106</v>
      </c>
      <c r="L4" s="181" t="s">
        <v>107</v>
      </c>
      <c r="M4" s="182" t="s">
        <v>108</v>
      </c>
      <c r="N4" s="553" t="s">
        <v>105</v>
      </c>
      <c r="O4" s="554"/>
      <c r="P4" s="554"/>
      <c r="Q4" s="554"/>
      <c r="R4" s="555"/>
      <c r="S4" s="553" t="s">
        <v>106</v>
      </c>
      <c r="T4" s="554"/>
      <c r="U4" s="554"/>
      <c r="V4" s="554"/>
      <c r="W4" s="555"/>
      <c r="X4" s="553" t="s">
        <v>107</v>
      </c>
      <c r="Y4" s="554"/>
      <c r="Z4" s="554"/>
      <c r="AA4" s="554"/>
      <c r="AB4" s="555"/>
      <c r="AC4" s="553" t="s">
        <v>108</v>
      </c>
      <c r="AD4" s="554"/>
      <c r="AE4" s="554"/>
      <c r="AF4" s="554"/>
      <c r="AG4" s="555"/>
    </row>
    <row r="5" spans="1:33" ht="39" customHeight="1">
      <c r="A5" s="515"/>
      <c r="B5" s="515"/>
      <c r="C5" s="515"/>
      <c r="D5" s="515"/>
      <c r="E5" s="515"/>
      <c r="F5" s="515"/>
      <c r="G5" s="515"/>
      <c r="H5" s="568"/>
      <c r="I5" s="568"/>
      <c r="J5" s="180" t="s">
        <v>49</v>
      </c>
      <c r="K5" s="180" t="s">
        <v>49</v>
      </c>
      <c r="L5" s="180" t="s">
        <v>49</v>
      </c>
      <c r="M5" s="183" t="s">
        <v>49</v>
      </c>
      <c r="N5" s="184" t="s">
        <v>142</v>
      </c>
      <c r="O5" s="184" t="s">
        <v>143</v>
      </c>
      <c r="P5" s="184" t="s">
        <v>144</v>
      </c>
      <c r="Q5" s="184" t="s">
        <v>145</v>
      </c>
      <c r="R5" s="184" t="s">
        <v>146</v>
      </c>
      <c r="S5" s="184" t="s">
        <v>142</v>
      </c>
      <c r="T5" s="184" t="s">
        <v>143</v>
      </c>
      <c r="U5" s="184" t="s">
        <v>144</v>
      </c>
      <c r="V5" s="184" t="s">
        <v>145</v>
      </c>
      <c r="W5" s="184" t="s">
        <v>146</v>
      </c>
      <c r="X5" s="184" t="s">
        <v>142</v>
      </c>
      <c r="Y5" s="184" t="s">
        <v>143</v>
      </c>
      <c r="Z5" s="184" t="s">
        <v>144</v>
      </c>
      <c r="AA5" s="184" t="s">
        <v>145</v>
      </c>
      <c r="AB5" s="184" t="s">
        <v>146</v>
      </c>
      <c r="AC5" s="184" t="s">
        <v>142</v>
      </c>
      <c r="AD5" s="184" t="s">
        <v>143</v>
      </c>
      <c r="AE5" s="184" t="s">
        <v>144</v>
      </c>
      <c r="AF5" s="184" t="s">
        <v>145</v>
      </c>
      <c r="AG5" s="184" t="s">
        <v>146</v>
      </c>
    </row>
    <row r="6" spans="1:33" s="8" customFormat="1" ht="225" customHeight="1">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4">
        <v>45689</v>
      </c>
      <c r="I6" s="164">
        <v>45747</v>
      </c>
      <c r="J6" s="70">
        <v>1</v>
      </c>
      <c r="K6" s="69"/>
      <c r="L6" s="69"/>
      <c r="M6" s="40"/>
      <c r="N6" s="27"/>
      <c r="O6" s="104">
        <v>0</v>
      </c>
      <c r="P6" s="162" t="s">
        <v>385</v>
      </c>
      <c r="Q6" s="60" t="s">
        <v>139</v>
      </c>
      <c r="R6" s="74" t="s">
        <v>386</v>
      </c>
      <c r="S6" s="27">
        <v>1</v>
      </c>
      <c r="T6" s="14"/>
      <c r="U6" s="50" t="s">
        <v>387</v>
      </c>
      <c r="V6" s="40"/>
      <c r="W6" s="76"/>
      <c r="X6" s="45" t="s">
        <v>54</v>
      </c>
      <c r="Y6" s="14"/>
      <c r="Z6" s="132" t="s">
        <v>388</v>
      </c>
      <c r="AA6" s="47"/>
      <c r="AB6" s="46"/>
      <c r="AC6" s="14"/>
      <c r="AD6" s="14"/>
      <c r="AE6" s="43"/>
      <c r="AF6" s="40"/>
      <c r="AG6" s="48"/>
    </row>
    <row r="7" spans="1:33" s="8" customFormat="1" ht="187.5" customHeight="1">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4">
        <v>45689</v>
      </c>
      <c r="I7" s="164">
        <v>45747</v>
      </c>
      <c r="J7" s="70">
        <v>1</v>
      </c>
      <c r="K7" s="70"/>
      <c r="L7" s="70"/>
      <c r="M7" s="70"/>
      <c r="N7" s="14"/>
      <c r="O7" s="104">
        <v>0</v>
      </c>
      <c r="P7" s="162" t="s">
        <v>389</v>
      </c>
      <c r="Q7" s="60" t="s">
        <v>139</v>
      </c>
      <c r="R7" s="74" t="s">
        <v>386</v>
      </c>
      <c r="S7" s="27">
        <v>1</v>
      </c>
      <c r="T7" s="14"/>
      <c r="U7" s="40" t="s">
        <v>390</v>
      </c>
      <c r="V7" s="44"/>
      <c r="W7" s="52"/>
      <c r="X7" s="45" t="s">
        <v>54</v>
      </c>
      <c r="Y7" s="14"/>
      <c r="Z7" s="132" t="s">
        <v>388</v>
      </c>
      <c r="AA7" s="47"/>
      <c r="AB7" s="46"/>
      <c r="AC7" s="45"/>
      <c r="AD7" s="14"/>
      <c r="AE7" s="43"/>
      <c r="AF7" s="40"/>
      <c r="AG7" s="48"/>
    </row>
    <row r="8" spans="1:33" s="8" customFormat="1" ht="137.25" customHeight="1">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4">
        <v>45748</v>
      </c>
      <c r="I8" s="164">
        <v>46022</v>
      </c>
      <c r="J8" s="70"/>
      <c r="K8" s="70">
        <v>0.4</v>
      </c>
      <c r="L8" s="70">
        <v>0.3</v>
      </c>
      <c r="M8" s="72">
        <v>0.3</v>
      </c>
      <c r="N8" s="14"/>
      <c r="O8" s="165" t="s">
        <v>54</v>
      </c>
      <c r="P8" s="162" t="s">
        <v>391</v>
      </c>
      <c r="Q8" s="60"/>
      <c r="R8" s="74"/>
      <c r="S8" s="27">
        <f>'Formulación 2025'!K8</f>
        <v>0.4</v>
      </c>
      <c r="T8" s="14">
        <v>0.4</v>
      </c>
      <c r="U8" s="71" t="s">
        <v>392</v>
      </c>
      <c r="V8" s="307" t="s">
        <v>137</v>
      </c>
      <c r="W8" s="58" t="s">
        <v>190</v>
      </c>
      <c r="X8" s="45">
        <v>0.3</v>
      </c>
      <c r="Y8" s="133">
        <v>0.3</v>
      </c>
      <c r="Z8" s="130" t="s">
        <v>393</v>
      </c>
      <c r="AA8" s="448" t="s">
        <v>156</v>
      </c>
      <c r="AB8" s="46" t="s">
        <v>190</v>
      </c>
      <c r="AC8" s="45"/>
      <c r="AD8" s="14"/>
      <c r="AE8" s="43"/>
      <c r="AF8" s="40"/>
      <c r="AG8" s="43"/>
    </row>
    <row r="9" spans="1:33" s="8" customFormat="1" ht="148.5" customHeight="1">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4">
        <v>46023</v>
      </c>
      <c r="I9" s="164">
        <v>46112</v>
      </c>
      <c r="J9" s="218"/>
      <c r="K9" s="218"/>
      <c r="L9" s="218"/>
      <c r="M9" s="219"/>
      <c r="N9" s="14"/>
      <c r="O9" s="165" t="s">
        <v>54</v>
      </c>
      <c r="P9" s="162" t="s">
        <v>394</v>
      </c>
      <c r="Q9" s="60"/>
      <c r="R9" s="74"/>
      <c r="S9" s="27">
        <f>'Formulación 2025'!K9</f>
        <v>0</v>
      </c>
      <c r="T9" s="162"/>
      <c r="U9" s="266" t="s">
        <v>395</v>
      </c>
      <c r="V9" s="44"/>
      <c r="W9" s="63"/>
      <c r="X9" s="45"/>
      <c r="Y9" s="14"/>
      <c r="Z9" s="134"/>
      <c r="AA9" s="47"/>
      <c r="AB9" s="46"/>
      <c r="AC9" s="45"/>
      <c r="AD9" s="14"/>
      <c r="AE9" s="43"/>
      <c r="AF9" s="40"/>
      <c r="AG9" s="43"/>
    </row>
    <row r="10" spans="1:33" s="8" customFormat="1" ht="378" customHeight="1">
      <c r="A10" s="504" t="s">
        <v>65</v>
      </c>
      <c r="B10" s="519" t="s">
        <v>66</v>
      </c>
      <c r="C10" s="168"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166">
        <v>45689</v>
      </c>
      <c r="I10" s="166">
        <v>45747</v>
      </c>
      <c r="J10" s="70">
        <v>1</v>
      </c>
      <c r="K10" s="70"/>
      <c r="L10" s="70"/>
      <c r="M10" s="70"/>
      <c r="N10" s="14"/>
      <c r="O10" s="71">
        <v>1</v>
      </c>
      <c r="P10" s="162" t="s">
        <v>396</v>
      </c>
      <c r="Q10" s="60" t="s">
        <v>137</v>
      </c>
      <c r="R10" s="74" t="s">
        <v>397</v>
      </c>
      <c r="S10" s="27">
        <f>'Formulación 2025'!K10</f>
        <v>0</v>
      </c>
      <c r="T10" s="14"/>
      <c r="U10" s="72" t="s">
        <v>398</v>
      </c>
      <c r="V10" s="44"/>
      <c r="W10" s="110"/>
      <c r="X10" s="45" t="s">
        <v>54</v>
      </c>
      <c r="Y10" s="14"/>
      <c r="Z10" s="132" t="s">
        <v>399</v>
      </c>
      <c r="AA10" s="47"/>
      <c r="AB10" s="130"/>
      <c r="AC10" s="45"/>
      <c r="AD10" s="14"/>
      <c r="AE10" s="43"/>
      <c r="AF10" s="40"/>
      <c r="AG10" s="48"/>
    </row>
    <row r="11" spans="1:33" s="8" customFormat="1" ht="247.5" customHeight="1">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c r="K11" s="73" t="s">
        <v>71</v>
      </c>
      <c r="L11" s="73" t="s">
        <v>72</v>
      </c>
      <c r="M11" s="41">
        <v>0.3</v>
      </c>
      <c r="N11" s="14"/>
      <c r="O11" s="165" t="s">
        <v>54</v>
      </c>
      <c r="P11" s="162" t="s">
        <v>391</v>
      </c>
      <c r="Q11" s="60"/>
      <c r="R11" s="74"/>
      <c r="S11" s="27" t="str">
        <f>'Formulación 2025'!K11</f>
        <v>40%</v>
      </c>
      <c r="T11" s="14">
        <v>0.4</v>
      </c>
      <c r="U11" s="43" t="s">
        <v>400</v>
      </c>
      <c r="V11" s="307" t="s">
        <v>137</v>
      </c>
      <c r="W11" s="129" t="s">
        <v>162</v>
      </c>
      <c r="X11" s="45">
        <v>0.3</v>
      </c>
      <c r="Y11" s="24">
        <v>0.3</v>
      </c>
      <c r="Z11" s="130" t="s">
        <v>401</v>
      </c>
      <c r="AA11" s="448" t="s">
        <v>156</v>
      </c>
      <c r="AB11" s="46" t="s">
        <v>162</v>
      </c>
      <c r="AC11" s="59"/>
      <c r="AD11" s="14"/>
      <c r="AE11" s="43"/>
      <c r="AF11" s="40"/>
      <c r="AG11" s="48"/>
    </row>
    <row r="12" spans="1:33" s="8" customFormat="1" ht="221.25" customHeight="1">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4">
        <v>45748</v>
      </c>
      <c r="I12" s="164">
        <v>45838</v>
      </c>
      <c r="J12" s="73"/>
      <c r="K12" s="70">
        <v>1</v>
      </c>
      <c r="L12" s="70"/>
      <c r="M12" s="72"/>
      <c r="N12" s="14"/>
      <c r="O12" s="165" t="s">
        <v>54</v>
      </c>
      <c r="P12" s="162" t="s">
        <v>391</v>
      </c>
      <c r="Q12" s="60"/>
      <c r="R12" s="74"/>
      <c r="S12" s="27">
        <f>'Formulación 2025'!K12</f>
        <v>1</v>
      </c>
      <c r="T12" s="14">
        <v>1</v>
      </c>
      <c r="U12" s="72" t="s">
        <v>402</v>
      </c>
      <c r="V12" s="307" t="s">
        <v>137</v>
      </c>
      <c r="W12" s="129" t="s">
        <v>166</v>
      </c>
      <c r="X12" s="45" t="s">
        <v>54</v>
      </c>
      <c r="Y12" s="133"/>
      <c r="Z12" s="132" t="s">
        <v>388</v>
      </c>
      <c r="AA12" s="55"/>
      <c r="AB12" s="46"/>
      <c r="AC12" s="45"/>
      <c r="AD12" s="14"/>
      <c r="AE12" s="43"/>
      <c r="AF12" s="40"/>
      <c r="AG12" s="56"/>
    </row>
    <row r="13" spans="1:33" s="8" customFormat="1" ht="246" customHeight="1">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164">
        <v>45839</v>
      </c>
      <c r="I13" s="164">
        <v>46022</v>
      </c>
      <c r="J13" s="73"/>
      <c r="K13" s="70"/>
      <c r="L13" s="70">
        <v>0.5</v>
      </c>
      <c r="M13" s="72">
        <v>0.5</v>
      </c>
      <c r="N13" s="14"/>
      <c r="O13" s="165" t="s">
        <v>54</v>
      </c>
      <c r="P13" s="162" t="s">
        <v>403</v>
      </c>
      <c r="Q13" s="60"/>
      <c r="R13" s="74"/>
      <c r="S13" s="27">
        <f>'Formulación 2025'!K13</f>
        <v>0</v>
      </c>
      <c r="T13" s="14"/>
      <c r="U13" s="50" t="s">
        <v>404</v>
      </c>
      <c r="V13" s="44"/>
      <c r="W13" s="64"/>
      <c r="X13" s="45">
        <v>0.5</v>
      </c>
      <c r="Y13" s="27">
        <v>0.5</v>
      </c>
      <c r="Z13" s="130" t="s">
        <v>405</v>
      </c>
      <c r="AA13" s="448" t="s">
        <v>156</v>
      </c>
      <c r="AB13" s="47" t="s">
        <v>203</v>
      </c>
      <c r="AC13" s="14"/>
      <c r="AD13" s="14"/>
      <c r="AE13" s="43"/>
      <c r="AF13" s="40"/>
      <c r="AG13" s="40"/>
    </row>
    <row r="14" spans="1:33" s="8" customFormat="1" ht="409.5" customHeight="1">
      <c r="A14" s="504" t="s">
        <v>76</v>
      </c>
      <c r="B14" s="504"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4">
        <v>45689</v>
      </c>
      <c r="I14" s="164">
        <v>45747</v>
      </c>
      <c r="J14" s="73" t="s">
        <v>81</v>
      </c>
      <c r="K14" s="70"/>
      <c r="L14" s="70"/>
      <c r="M14" s="72"/>
      <c r="N14" s="14"/>
      <c r="O14" s="71">
        <v>1</v>
      </c>
      <c r="P14" s="162" t="s">
        <v>406</v>
      </c>
      <c r="Q14" s="60" t="s">
        <v>137</v>
      </c>
      <c r="R14" s="74" t="s">
        <v>407</v>
      </c>
      <c r="S14" s="27">
        <f>'Formulación 2025'!K14</f>
        <v>0</v>
      </c>
      <c r="T14" s="14"/>
      <c r="U14" s="72" t="s">
        <v>398</v>
      </c>
      <c r="V14" s="44"/>
      <c r="W14" s="58"/>
      <c r="X14" s="45" t="s">
        <v>54</v>
      </c>
      <c r="Y14" s="14"/>
      <c r="Z14" s="132" t="s">
        <v>399</v>
      </c>
      <c r="AA14" s="47"/>
      <c r="AB14" s="46"/>
      <c r="AC14" s="14"/>
      <c r="AD14" s="14"/>
      <c r="AE14" s="53"/>
      <c r="AF14" s="40"/>
      <c r="AG14" s="67"/>
    </row>
    <row r="15" spans="1:33" s="8" customFormat="1" ht="232.5" customHeight="1">
      <c r="A15" s="505"/>
      <c r="B15" s="505"/>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4">
        <v>45689</v>
      </c>
      <c r="I15" s="164">
        <v>45747</v>
      </c>
      <c r="J15" s="73" t="s">
        <v>81</v>
      </c>
      <c r="K15" s="70"/>
      <c r="L15" s="70"/>
      <c r="M15" s="72"/>
      <c r="N15" s="14"/>
      <c r="O15" s="71">
        <v>0.77</v>
      </c>
      <c r="P15" s="162" t="s">
        <v>408</v>
      </c>
      <c r="Q15" s="60" t="s">
        <v>139</v>
      </c>
      <c r="R15" s="74" t="s">
        <v>409</v>
      </c>
      <c r="S15" s="27">
        <v>0.3</v>
      </c>
      <c r="T15" s="14"/>
      <c r="U15" s="62" t="s">
        <v>410</v>
      </c>
      <c r="V15" s="44"/>
      <c r="W15" s="58"/>
      <c r="X15" s="45" t="s">
        <v>54</v>
      </c>
      <c r="Y15" s="14"/>
      <c r="Z15" s="136" t="s">
        <v>411</v>
      </c>
      <c r="AA15" s="47"/>
      <c r="AB15" s="46"/>
      <c r="AC15" s="14"/>
      <c r="AD15" s="14"/>
      <c r="AE15" s="53"/>
      <c r="AF15" s="40"/>
      <c r="AG15" s="67"/>
    </row>
    <row r="16" spans="1:33" s="8" customFormat="1" ht="151.5" customHeight="1">
      <c r="A16" s="506"/>
      <c r="B16" s="506"/>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166">
        <v>45748</v>
      </c>
      <c r="I16" s="169">
        <v>46022</v>
      </c>
      <c r="J16" s="73"/>
      <c r="K16" s="70">
        <v>0.5</v>
      </c>
      <c r="L16" s="70"/>
      <c r="M16" s="72">
        <v>0.5</v>
      </c>
      <c r="N16" s="14"/>
      <c r="O16" s="165" t="s">
        <v>54</v>
      </c>
      <c r="P16" s="162" t="s">
        <v>391</v>
      </c>
      <c r="Q16" s="60"/>
      <c r="R16" s="74"/>
      <c r="S16" s="27">
        <f>'Formulación 2025'!K16</f>
        <v>0.5</v>
      </c>
      <c r="T16" s="14">
        <v>0.5</v>
      </c>
      <c r="U16" s="72" t="s">
        <v>412</v>
      </c>
      <c r="V16" s="307" t="s">
        <v>137</v>
      </c>
      <c r="W16" s="58" t="s">
        <v>209</v>
      </c>
      <c r="X16" s="45"/>
      <c r="Y16" s="14"/>
      <c r="Z16" s="135" t="s">
        <v>413</v>
      </c>
      <c r="AA16" s="47"/>
      <c r="AB16" s="46"/>
      <c r="AC16" s="14"/>
      <c r="AD16" s="14"/>
      <c r="AE16" s="53"/>
      <c r="AF16" s="40"/>
      <c r="AG16" s="67"/>
    </row>
    <row r="17" spans="1:34" s="8" customFormat="1" ht="160.5" customHeight="1">
      <c r="A17" s="504" t="s">
        <v>86</v>
      </c>
      <c r="B17" s="504"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166">
        <v>45689</v>
      </c>
      <c r="I17" s="166">
        <v>45746</v>
      </c>
      <c r="J17" s="73" t="s">
        <v>81</v>
      </c>
      <c r="K17" s="70"/>
      <c r="L17" s="70"/>
      <c r="M17" s="72"/>
      <c r="N17" s="14"/>
      <c r="O17" s="71">
        <v>0</v>
      </c>
      <c r="P17" s="39" t="s">
        <v>414</v>
      </c>
      <c r="Q17" s="60" t="s">
        <v>139</v>
      </c>
      <c r="R17" s="74" t="s">
        <v>415</v>
      </c>
      <c r="S17" s="27">
        <v>1</v>
      </c>
      <c r="T17" s="14"/>
      <c r="U17" s="62" t="s">
        <v>416</v>
      </c>
      <c r="V17" s="44"/>
      <c r="W17" s="58"/>
      <c r="X17" s="45" t="s">
        <v>54</v>
      </c>
      <c r="Y17" s="14"/>
      <c r="Z17" s="132" t="s">
        <v>388</v>
      </c>
      <c r="AA17" s="47"/>
      <c r="AB17" s="46"/>
      <c r="AC17" s="14"/>
      <c r="AD17" s="14"/>
      <c r="AE17" s="53"/>
      <c r="AF17" s="40"/>
      <c r="AG17" s="67"/>
    </row>
    <row r="18" spans="1:34" ht="126">
      <c r="A18" s="505"/>
      <c r="B18" s="505"/>
      <c r="C18" s="162" t="s">
        <v>90</v>
      </c>
      <c r="D18" s="165" t="s">
        <v>83</v>
      </c>
      <c r="E18" s="57" t="str">
        <f>'Formulación 2025'!C18</f>
        <v>Diseñar un plan de trabajo derivado del diagnóstico de las necesidades de la política de gestión del conocimiento de la entidad</v>
      </c>
      <c r="F18" s="68" t="str">
        <f>'Formulación 2025'!D18</f>
        <v xml:space="preserve">Un plan de trabajo diseñado </v>
      </c>
      <c r="G18" s="57" t="str">
        <f>'Formulación 2025'!F18</f>
        <v>N/A</v>
      </c>
      <c r="H18" s="166">
        <v>45689</v>
      </c>
      <c r="I18" s="166">
        <v>45746</v>
      </c>
      <c r="J18" s="73" t="s">
        <v>81</v>
      </c>
      <c r="K18" s="70"/>
      <c r="L18" s="70"/>
      <c r="M18" s="72"/>
      <c r="N18" s="14"/>
      <c r="O18" s="71">
        <v>0</v>
      </c>
      <c r="P18" s="39" t="s">
        <v>417</v>
      </c>
      <c r="Q18" s="60" t="s">
        <v>139</v>
      </c>
      <c r="R18" s="74" t="s">
        <v>415</v>
      </c>
      <c r="S18" s="27">
        <v>1</v>
      </c>
      <c r="T18" s="14"/>
      <c r="U18" s="62" t="s">
        <v>418</v>
      </c>
      <c r="V18" s="44"/>
      <c r="W18" s="58"/>
      <c r="X18" s="45" t="s">
        <v>54</v>
      </c>
      <c r="Y18" s="14"/>
      <c r="Z18" s="132" t="s">
        <v>388</v>
      </c>
      <c r="AA18" s="47"/>
      <c r="AB18" s="46"/>
      <c r="AC18" s="14"/>
      <c r="AD18" s="14"/>
      <c r="AE18" s="53"/>
      <c r="AF18" s="40"/>
      <c r="AG18" s="67"/>
    </row>
    <row r="19" spans="1:34" ht="173.25">
      <c r="A19" s="505"/>
      <c r="B19" s="505"/>
      <c r="C19" s="162" t="s">
        <v>91</v>
      </c>
      <c r="D19" s="165" t="s">
        <v>85</v>
      </c>
      <c r="E19" s="68" t="str">
        <f>'Formulación 2025'!C19</f>
        <v>Implementar un plan de trabajo derivado del diagnóstico de las necesidades de la política de gestión del conocimiento de la entidad</v>
      </c>
      <c r="F19" s="68" t="str">
        <f>'Formulación 2025'!D19</f>
        <v>Dos informes semestrales</v>
      </c>
      <c r="G19" s="68" t="str">
        <f>'Formulación 2025'!F19</f>
        <v>Número de actividades ejecutadas / Número actividades planteadas</v>
      </c>
      <c r="H19" s="198">
        <v>45748</v>
      </c>
      <c r="I19" s="199">
        <v>46022</v>
      </c>
      <c r="J19" s="73"/>
      <c r="K19" s="70">
        <v>0.5</v>
      </c>
      <c r="L19" s="70"/>
      <c r="M19" s="72">
        <v>0.5</v>
      </c>
      <c r="N19" s="24"/>
      <c r="O19" s="165" t="s">
        <v>54</v>
      </c>
      <c r="P19" s="162" t="s">
        <v>391</v>
      </c>
      <c r="Q19" s="186"/>
      <c r="R19" s="74"/>
      <c r="S19" s="27">
        <f>'Formulación 2025'!K19</f>
        <v>0.5</v>
      </c>
      <c r="T19" s="24">
        <v>0</v>
      </c>
      <c r="U19" s="205" t="s">
        <v>419</v>
      </c>
      <c r="V19" s="340" t="s">
        <v>139</v>
      </c>
      <c r="W19" s="63" t="s">
        <v>353</v>
      </c>
      <c r="X19" s="81">
        <v>0.5</v>
      </c>
      <c r="Y19" s="24"/>
      <c r="Z19" s="215" t="s">
        <v>420</v>
      </c>
      <c r="AA19" s="456" t="s">
        <v>156</v>
      </c>
      <c r="AB19" s="223" t="s">
        <v>264</v>
      </c>
      <c r="AC19" s="24"/>
      <c r="AD19" s="24"/>
      <c r="AE19" s="203"/>
      <c r="AF19" s="65"/>
      <c r="AG19" s="113"/>
    </row>
    <row r="20" spans="1:34" ht="60">
      <c r="A20" s="506"/>
      <c r="B20" s="506"/>
      <c r="C20" s="162"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3"/>
      <c r="K20" s="70"/>
      <c r="L20" s="70"/>
      <c r="M20" s="72">
        <v>1</v>
      </c>
      <c r="N20" s="79"/>
      <c r="O20" s="165" t="s">
        <v>54</v>
      </c>
      <c r="P20" s="162" t="s">
        <v>421</v>
      </c>
      <c r="Q20" s="79"/>
      <c r="R20" s="74"/>
      <c r="S20" s="27">
        <f>'Formulación 2025'!K20</f>
        <v>0</v>
      </c>
      <c r="T20" s="162"/>
      <c r="U20" s="266" t="s">
        <v>395</v>
      </c>
      <c r="V20" s="79"/>
      <c r="W20" s="79"/>
      <c r="X20" s="79"/>
      <c r="Y20" s="216"/>
      <c r="Z20" s="79"/>
      <c r="AA20" s="79"/>
      <c r="AB20" s="79"/>
      <c r="AC20" s="79"/>
      <c r="AD20" s="79"/>
      <c r="AE20" s="79"/>
      <c r="AF20" s="79"/>
      <c r="AG20" s="79"/>
      <c r="AH20" s="148" t="e">
        <f>(O20+T20+Y20+AD20)/4</f>
        <v>#VALUE!</v>
      </c>
    </row>
    <row r="22" spans="1:34">
      <c r="T22" s="321">
        <f>(T8+T11+T12+T16+T19)/5</f>
        <v>0.45999999999999996</v>
      </c>
    </row>
    <row r="23" spans="1:34">
      <c r="M23" s="149">
        <f>(J20+K20+L20+M20)/4</f>
        <v>0.25</v>
      </c>
    </row>
  </sheetData>
  <mergeCells count="24">
    <mergeCell ref="A14:A16"/>
    <mergeCell ref="B14:B16"/>
    <mergeCell ref="A17:A20"/>
    <mergeCell ref="A3:A5"/>
    <mergeCell ref="A6:A9"/>
    <mergeCell ref="B6:B9"/>
    <mergeCell ref="A10:A13"/>
    <mergeCell ref="B10:B13"/>
    <mergeCell ref="B17:B20"/>
    <mergeCell ref="AC4:AG4"/>
    <mergeCell ref="G3:G5"/>
    <mergeCell ref="N3:AG3"/>
    <mergeCell ref="H4:H5"/>
    <mergeCell ref="H3:I3"/>
    <mergeCell ref="I4:I5"/>
    <mergeCell ref="N4:R4"/>
    <mergeCell ref="S4:W4"/>
    <mergeCell ref="J3:M3"/>
    <mergeCell ref="D3:D5"/>
    <mergeCell ref="E3:E5"/>
    <mergeCell ref="F3:F5"/>
    <mergeCell ref="X4:AB4"/>
    <mergeCell ref="B3:B5"/>
    <mergeCell ref="C3:C5"/>
  </mergeCells>
  <dataValidations count="2">
    <dataValidation type="list" allowBlank="1" showInputMessage="1" showErrorMessage="1" errorTitle="Error Reporte validado" error="Debe escoger alguna de las dos opciones disponibles." promptTitle="Reporte validado" sqref="AF6:AF19 Q6:Q19 V6:V19" xr:uid="{F38C379E-F74C-4A5D-8376-3ADC43A08F10}">
      <formula1>$Q$1:$Q$2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5 P17:P18" xr:uid="{B231655F-73F0-4D7E-B027-4EB532904AF5}">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8792-4F03-4B2D-A0C5-BA456FE35B0B}">
  <sheetPr>
    <tabColor rgb="FF92D050"/>
  </sheetPr>
  <dimension ref="A1:AG22"/>
  <sheetViews>
    <sheetView showGridLines="0" topLeftCell="J8" zoomScale="70" zoomScaleNormal="70" workbookViewId="0">
      <selection activeCell="Z11" sqref="Z11"/>
    </sheetView>
  </sheetViews>
  <sheetFormatPr defaultColWidth="11.42578125" defaultRowHeight="15"/>
  <cols>
    <col min="1" max="1" width="14.28515625" customWidth="1"/>
    <col min="2" max="2" width="26.140625" customWidth="1"/>
    <col min="3" max="3" width="35.7109375" customWidth="1"/>
    <col min="4" max="4" width="32.7109375" customWidth="1"/>
    <col min="5" max="5" width="36.140625" customWidth="1"/>
    <col min="6" max="6" width="24.85546875" customWidth="1"/>
    <col min="7" max="7" width="28.7109375" style="311" customWidth="1"/>
    <col min="8" max="8" width="23.85546875" style="311" customWidth="1"/>
    <col min="9" max="10" width="17.7109375" style="311" customWidth="1"/>
    <col min="11" max="11" width="16" style="311" customWidth="1"/>
    <col min="12" max="12" width="18.42578125" style="311" customWidth="1"/>
    <col min="13" max="13" width="17" style="311" customWidth="1"/>
    <col min="14" max="15" width="20.28515625" style="12" customWidth="1"/>
    <col min="16" max="16" width="60.28515625" style="12" hidden="1" customWidth="1"/>
    <col min="17" max="17" width="14.140625" style="12" hidden="1" customWidth="1"/>
    <col min="18" max="18" width="49.5703125" style="12" hidden="1" customWidth="1"/>
    <col min="19" max="19" width="14.85546875" style="12" hidden="1" customWidth="1"/>
    <col min="20" max="20" width="27.42578125" style="12" hidden="1" customWidth="1"/>
    <col min="21" max="21" width="110.140625" style="12" hidden="1" customWidth="1"/>
    <col min="22" max="22" width="16.7109375" style="12" hidden="1" customWidth="1"/>
    <col min="23" max="23" width="56.85546875" style="12" hidden="1" customWidth="1"/>
    <col min="24" max="24" width="13.140625" style="12" customWidth="1"/>
    <col min="25" max="25" width="11.42578125" style="12" customWidth="1"/>
    <col min="26" max="26" width="65.5703125" style="12" customWidth="1"/>
    <col min="27" max="27" width="10" style="12" customWidth="1"/>
    <col min="28" max="28" width="54.7109375" style="12" customWidth="1"/>
    <col min="29" max="29" width="12.42578125" style="12" customWidth="1"/>
    <col min="30" max="30" width="14.140625" style="12" customWidth="1"/>
    <col min="31" max="31" width="84.42578125" style="12" customWidth="1"/>
    <col min="32" max="32" width="14.28515625" style="12" customWidth="1"/>
    <col min="33" max="33" width="59.7109375" style="12" customWidth="1"/>
  </cols>
  <sheetData>
    <row r="1" spans="1:33" s="8" customFormat="1" ht="17.25" customHeight="1">
      <c r="A1" s="362"/>
      <c r="B1" s="362"/>
      <c r="C1" s="362"/>
      <c r="D1" s="362"/>
      <c r="E1" s="362"/>
      <c r="F1" s="362"/>
      <c r="G1" s="363"/>
      <c r="H1" s="363"/>
      <c r="I1" s="363"/>
      <c r="J1" s="363"/>
      <c r="K1" s="363"/>
      <c r="L1" s="363"/>
      <c r="M1" s="363"/>
      <c r="N1" s="364"/>
      <c r="O1" s="364"/>
      <c r="P1" s="365">
        <v>100</v>
      </c>
      <c r="Q1" s="365" t="s">
        <v>137</v>
      </c>
      <c r="R1" s="364"/>
      <c r="S1" s="364"/>
      <c r="T1" s="364"/>
      <c r="U1" s="364"/>
      <c r="V1" s="364"/>
      <c r="W1" s="364"/>
      <c r="X1" s="364"/>
      <c r="Y1" s="364"/>
      <c r="Z1" s="364"/>
      <c r="AA1" s="364"/>
      <c r="AB1" s="364"/>
      <c r="AC1" s="364"/>
      <c r="AD1" s="364"/>
      <c r="AE1" s="364"/>
      <c r="AF1" s="364"/>
      <c r="AG1" s="364"/>
    </row>
    <row r="2" spans="1:33" s="8" customFormat="1" ht="17.25" customHeight="1">
      <c r="A2" s="362"/>
      <c r="B2" s="362"/>
      <c r="C2" s="362"/>
      <c r="D2" s="362"/>
      <c r="E2" s="362"/>
      <c r="F2" s="362"/>
      <c r="G2" s="363"/>
      <c r="H2" s="363"/>
      <c r="I2" s="363"/>
      <c r="J2" s="363"/>
      <c r="K2" s="363"/>
      <c r="L2" s="363"/>
      <c r="M2" s="363"/>
      <c r="N2" s="364"/>
      <c r="O2" s="364"/>
      <c r="P2" s="365">
        <v>5000</v>
      </c>
      <c r="Q2" s="365" t="s">
        <v>139</v>
      </c>
      <c r="R2" s="364"/>
      <c r="S2" s="364"/>
      <c r="T2" s="364"/>
      <c r="U2" s="364"/>
      <c r="V2" s="364"/>
      <c r="W2" s="364"/>
      <c r="X2" s="364"/>
      <c r="Y2" s="364"/>
      <c r="Z2" s="364"/>
      <c r="AA2" s="364"/>
      <c r="AB2" s="364"/>
      <c r="AC2" s="364"/>
      <c r="AD2" s="364"/>
      <c r="AE2" s="364"/>
      <c r="AF2" s="364"/>
      <c r="AG2" s="364"/>
    </row>
    <row r="3" spans="1:33" s="451" customFormat="1" ht="36.75" customHeight="1">
      <c r="A3" s="570" t="s">
        <v>34</v>
      </c>
      <c r="B3" s="570" t="s">
        <v>35</v>
      </c>
      <c r="C3" s="570" t="s">
        <v>36</v>
      </c>
      <c r="D3" s="570" t="s">
        <v>37</v>
      </c>
      <c r="E3" s="570" t="s">
        <v>38</v>
      </c>
      <c r="F3" s="570" t="s">
        <v>39</v>
      </c>
      <c r="G3" s="572" t="s">
        <v>40</v>
      </c>
      <c r="H3" s="575" t="s">
        <v>41</v>
      </c>
      <c r="I3" s="575"/>
      <c r="J3" s="576" t="s">
        <v>140</v>
      </c>
      <c r="K3" s="577"/>
      <c r="L3" s="577"/>
      <c r="M3" s="578"/>
      <c r="N3" s="571" t="s">
        <v>141</v>
      </c>
      <c r="O3" s="579"/>
      <c r="P3" s="579"/>
      <c r="Q3" s="579"/>
      <c r="R3" s="579"/>
      <c r="S3" s="571"/>
      <c r="T3" s="571"/>
      <c r="U3" s="571"/>
      <c r="V3" s="571"/>
      <c r="W3" s="571"/>
      <c r="X3" s="571"/>
      <c r="Y3" s="571"/>
      <c r="Z3" s="571"/>
      <c r="AA3" s="571"/>
      <c r="AB3" s="571"/>
      <c r="AC3" s="571"/>
      <c r="AD3" s="571"/>
      <c r="AE3" s="571"/>
      <c r="AF3" s="571"/>
      <c r="AG3" s="571"/>
    </row>
    <row r="4" spans="1:33" s="451" customFormat="1" ht="54.75" customHeight="1">
      <c r="A4" s="570"/>
      <c r="B4" s="570"/>
      <c r="C4" s="570"/>
      <c r="D4" s="570"/>
      <c r="E4" s="570"/>
      <c r="F4" s="570"/>
      <c r="G4" s="573"/>
      <c r="H4" s="572" t="s">
        <v>43</v>
      </c>
      <c r="I4" s="572" t="s">
        <v>44</v>
      </c>
      <c r="J4" s="450" t="s">
        <v>105</v>
      </c>
      <c r="K4" s="450" t="s">
        <v>106</v>
      </c>
      <c r="L4" s="450" t="s">
        <v>107</v>
      </c>
      <c r="M4" s="452" t="s">
        <v>108</v>
      </c>
      <c r="N4" s="571" t="s">
        <v>105</v>
      </c>
      <c r="O4" s="571"/>
      <c r="P4" s="571"/>
      <c r="Q4" s="571"/>
      <c r="R4" s="571"/>
      <c r="S4" s="571" t="s">
        <v>106</v>
      </c>
      <c r="T4" s="571"/>
      <c r="U4" s="571"/>
      <c r="V4" s="571"/>
      <c r="W4" s="571"/>
      <c r="X4" s="571" t="s">
        <v>107</v>
      </c>
      <c r="Y4" s="571"/>
      <c r="Z4" s="571"/>
      <c r="AA4" s="571"/>
      <c r="AB4" s="571"/>
      <c r="AC4" s="571" t="s">
        <v>108</v>
      </c>
      <c r="AD4" s="571"/>
      <c r="AE4" s="571"/>
      <c r="AF4" s="571"/>
      <c r="AG4" s="571"/>
    </row>
    <row r="5" spans="1:33" s="439" customFormat="1" ht="72" customHeight="1">
      <c r="A5" s="570"/>
      <c r="B5" s="570"/>
      <c r="C5" s="570"/>
      <c r="D5" s="570"/>
      <c r="E5" s="570"/>
      <c r="F5" s="570"/>
      <c r="G5" s="574"/>
      <c r="H5" s="580"/>
      <c r="I5" s="580"/>
      <c r="J5" s="437" t="s">
        <v>49</v>
      </c>
      <c r="K5" s="437" t="s">
        <v>49</v>
      </c>
      <c r="L5" s="437" t="s">
        <v>49</v>
      </c>
      <c r="M5" s="438" t="s">
        <v>49</v>
      </c>
      <c r="N5" s="433" t="s">
        <v>142</v>
      </c>
      <c r="O5" s="433" t="s">
        <v>143</v>
      </c>
      <c r="P5" s="433" t="s">
        <v>144</v>
      </c>
      <c r="Q5" s="433" t="s">
        <v>145</v>
      </c>
      <c r="R5" s="433" t="s">
        <v>146</v>
      </c>
      <c r="S5" s="433" t="s">
        <v>142</v>
      </c>
      <c r="T5" s="433" t="s">
        <v>143</v>
      </c>
      <c r="U5" s="433" t="s">
        <v>144</v>
      </c>
      <c r="V5" s="433" t="s">
        <v>145</v>
      </c>
      <c r="W5" s="433" t="s">
        <v>146</v>
      </c>
      <c r="X5" s="433" t="s">
        <v>142</v>
      </c>
      <c r="Y5" s="433" t="s">
        <v>143</v>
      </c>
      <c r="Z5" s="434" t="s">
        <v>144</v>
      </c>
      <c r="AA5" s="433" t="s">
        <v>145</v>
      </c>
      <c r="AB5" s="433" t="s">
        <v>146</v>
      </c>
      <c r="AC5" s="433" t="s">
        <v>142</v>
      </c>
      <c r="AD5" s="433" t="s">
        <v>143</v>
      </c>
      <c r="AE5" s="433" t="s">
        <v>144</v>
      </c>
      <c r="AF5" s="433" t="s">
        <v>145</v>
      </c>
      <c r="AG5" s="433" t="s">
        <v>146</v>
      </c>
    </row>
    <row r="6" spans="1:33" s="8" customFormat="1" ht="172.5" customHeight="1">
      <c r="A6" s="581" t="s">
        <v>422</v>
      </c>
      <c r="B6" s="584" t="s">
        <v>51</v>
      </c>
      <c r="C6" s="366" t="s">
        <v>52</v>
      </c>
      <c r="D6" s="367" t="s">
        <v>53</v>
      </c>
      <c r="E6" s="368" t="str">
        <f>'Formulación 2025'!C6</f>
        <v>Realizar la caracterización de la cultura organizacional de la entidad, alineada con los valores y objetivos estratégicos de la entidad</v>
      </c>
      <c r="F6" s="369" t="str">
        <f>'Formulación 2025'!D6</f>
        <v xml:space="preserve">Un documento de caracterización entregado </v>
      </c>
      <c r="G6" s="369" t="str">
        <f>'Formulación 2025'!F6</f>
        <v>N/A</v>
      </c>
      <c r="H6" s="370">
        <v>45689</v>
      </c>
      <c r="I6" s="370">
        <v>45747</v>
      </c>
      <c r="J6" s="371">
        <v>1</v>
      </c>
      <c r="K6" s="372"/>
      <c r="L6" s="372"/>
      <c r="M6" s="369"/>
      <c r="N6" s="373">
        <v>1</v>
      </c>
      <c r="O6" s="373">
        <v>1</v>
      </c>
      <c r="P6" s="374" t="s">
        <v>423</v>
      </c>
      <c r="Q6" s="375" t="s">
        <v>137</v>
      </c>
      <c r="R6" s="374" t="s">
        <v>424</v>
      </c>
      <c r="S6" s="373">
        <f>'Formulación 2025'!K6</f>
        <v>0</v>
      </c>
      <c r="T6" s="373"/>
      <c r="U6" s="376" t="s">
        <v>425</v>
      </c>
      <c r="V6" s="375"/>
      <c r="W6" s="377"/>
      <c r="X6" s="378"/>
      <c r="Y6" s="373"/>
      <c r="Z6" s="400" t="s">
        <v>426</v>
      </c>
      <c r="AA6" s="355"/>
      <c r="AB6" s="380"/>
      <c r="AC6" s="378"/>
      <c r="AD6" s="373"/>
      <c r="AE6" s="379"/>
      <c r="AF6" s="375"/>
      <c r="AG6" s="375"/>
    </row>
    <row r="7" spans="1:33" s="8" customFormat="1" ht="158.1" customHeight="1">
      <c r="A7" s="582"/>
      <c r="B7" s="585"/>
      <c r="C7" s="366" t="s">
        <v>56</v>
      </c>
      <c r="D7" s="367" t="s">
        <v>57</v>
      </c>
      <c r="E7" s="368" t="str">
        <f>'Formulación 2025'!C7</f>
        <v xml:space="preserve">
Elaborar  el plan de trabajo del modelo de cultura organizacional de acuerdo con los resultados del diagnóstico</v>
      </c>
      <c r="F7" s="369" t="str">
        <f>'Formulación 2025'!D7</f>
        <v>Un plan de trabajo diseñado</v>
      </c>
      <c r="G7" s="369" t="str">
        <f>'Formulación 2025'!F7</f>
        <v>N/A</v>
      </c>
      <c r="H7" s="370">
        <v>45689</v>
      </c>
      <c r="I7" s="370">
        <v>45747</v>
      </c>
      <c r="J7" s="371">
        <v>1</v>
      </c>
      <c r="K7" s="371"/>
      <c r="L7" s="371"/>
      <c r="M7" s="371"/>
      <c r="N7" s="381">
        <v>1</v>
      </c>
      <c r="O7" s="381">
        <v>1</v>
      </c>
      <c r="P7" s="374" t="s">
        <v>427</v>
      </c>
      <c r="Q7" s="381" t="s">
        <v>137</v>
      </c>
      <c r="R7" s="374" t="s">
        <v>428</v>
      </c>
      <c r="S7" s="373">
        <f>'Formulación 2025'!K7</f>
        <v>0</v>
      </c>
      <c r="T7" s="381"/>
      <c r="U7" s="382" t="s">
        <v>425</v>
      </c>
      <c r="V7" s="369"/>
      <c r="W7" s="383"/>
      <c r="X7" s="384"/>
      <c r="Y7" s="381"/>
      <c r="Z7" s="385" t="s">
        <v>426</v>
      </c>
      <c r="AA7" s="355"/>
      <c r="AB7" s="380"/>
      <c r="AC7" s="381"/>
      <c r="AD7" s="381"/>
      <c r="AE7" s="386"/>
      <c r="AF7" s="369"/>
      <c r="AG7" s="386"/>
    </row>
    <row r="8" spans="1:33" s="8" customFormat="1" ht="234.75" customHeight="1">
      <c r="A8" s="582"/>
      <c r="B8" s="585"/>
      <c r="C8" s="366" t="s">
        <v>58</v>
      </c>
      <c r="D8" s="367" t="s">
        <v>59</v>
      </c>
      <c r="E8" s="371" t="str">
        <f>'Formulación 2025'!C8</f>
        <v>Ejecutar el plan de trabajo que permita la implementación del modelo de cultura organizacional de la entidad.</v>
      </c>
      <c r="F8" s="368" t="str">
        <f>'Formulación 2025'!D8</f>
        <v>Un informe trimestral del plan de trabajo ejecutado</v>
      </c>
      <c r="G8" s="369" t="str">
        <f>'Formulación 2025'!F8</f>
        <v>Número de actividades ejecutadas / Número actividades planteadas</v>
      </c>
      <c r="H8" s="370">
        <v>45748</v>
      </c>
      <c r="I8" s="370">
        <v>46022</v>
      </c>
      <c r="J8" s="371"/>
      <c r="K8" s="371">
        <v>0.4</v>
      </c>
      <c r="L8" s="371">
        <v>0.3</v>
      </c>
      <c r="M8" s="387">
        <v>0.3</v>
      </c>
      <c r="N8" s="381"/>
      <c r="O8" s="381"/>
      <c r="P8" s="388"/>
      <c r="Q8" s="389"/>
      <c r="R8" s="381"/>
      <c r="S8" s="373">
        <f>'Formulación 2025'!K8</f>
        <v>0.4</v>
      </c>
      <c r="T8" s="381">
        <v>0.4</v>
      </c>
      <c r="U8" s="382" t="s">
        <v>429</v>
      </c>
      <c r="V8" s="390" t="s">
        <v>137</v>
      </c>
      <c r="W8" s="391" t="s">
        <v>190</v>
      </c>
      <c r="X8" s="384"/>
      <c r="Y8" s="381">
        <v>0.3</v>
      </c>
      <c r="Z8" s="428" t="s">
        <v>430</v>
      </c>
      <c r="AA8" s="463" t="s">
        <v>156</v>
      </c>
      <c r="AB8" s="380" t="s">
        <v>157</v>
      </c>
      <c r="AC8" s="384"/>
      <c r="AD8" s="381"/>
      <c r="AE8" s="386"/>
      <c r="AF8" s="369"/>
      <c r="AG8" s="386"/>
    </row>
    <row r="9" spans="1:33" s="8" customFormat="1" ht="75.95" customHeight="1">
      <c r="A9" s="583"/>
      <c r="B9" s="586"/>
      <c r="C9" s="392" t="s">
        <v>63</v>
      </c>
      <c r="D9" s="367" t="s">
        <v>64</v>
      </c>
      <c r="E9" s="369" t="str">
        <f>'Formulación 2025'!C9</f>
        <v xml:space="preserve">
Evaluar la implementación de la cultura organizacional de la entidad.
</v>
      </c>
      <c r="F9" s="369" t="str">
        <f>'Formulación 2025'!D9</f>
        <v xml:space="preserve">Informe de la evaluación </v>
      </c>
      <c r="G9" s="369" t="str">
        <f>'Formulación 2025'!F9</f>
        <v>N/A</v>
      </c>
      <c r="H9" s="370">
        <v>46023</v>
      </c>
      <c r="I9" s="370">
        <v>46112</v>
      </c>
      <c r="J9" s="426"/>
      <c r="K9" s="426"/>
      <c r="L9" s="426"/>
      <c r="M9" s="426"/>
      <c r="N9" s="381"/>
      <c r="O9" s="381"/>
      <c r="P9" s="388" t="s">
        <v>54</v>
      </c>
      <c r="Q9" s="381"/>
      <c r="R9" s="381" t="s">
        <v>54</v>
      </c>
      <c r="S9" s="373">
        <f>'Formulación 2025'!K9</f>
        <v>0</v>
      </c>
      <c r="T9" s="381"/>
      <c r="U9" s="386" t="s">
        <v>54</v>
      </c>
      <c r="V9" s="393"/>
      <c r="W9" s="394"/>
      <c r="X9" s="384"/>
      <c r="Y9" s="381"/>
      <c r="Z9" s="400" t="s">
        <v>426</v>
      </c>
      <c r="AA9" s="355"/>
      <c r="AB9" s="380"/>
      <c r="AC9" s="384"/>
      <c r="AD9" s="381"/>
      <c r="AE9" s="379"/>
      <c r="AF9" s="369"/>
      <c r="AG9" s="386"/>
    </row>
    <row r="10" spans="1:33" s="8" customFormat="1" ht="86.45" customHeight="1">
      <c r="A10" s="587" t="s">
        <v>431</v>
      </c>
      <c r="B10" s="584" t="s">
        <v>66</v>
      </c>
      <c r="C10" s="392" t="s">
        <v>67</v>
      </c>
      <c r="D10" s="367" t="s">
        <v>68</v>
      </c>
      <c r="E10" s="382" t="str">
        <f>'Formulación 2025'!C10</f>
        <v>Diseñar una estrategia de comunicación de acuerdo con los canales de participación establecidos por la entidad, que faciliten la interacción con los grupos de valor y la mejora de la experiencia de servicio de la Entidad</v>
      </c>
      <c r="F10" s="369" t="str">
        <f>'Formulación 2025'!D10</f>
        <v>Un documento Estrategia de comunicación diseñada</v>
      </c>
      <c r="G10" s="369" t="str">
        <f>'Formulación 2025'!F10</f>
        <v>N/A</v>
      </c>
      <c r="H10" s="370">
        <v>45689</v>
      </c>
      <c r="I10" s="370">
        <v>45747</v>
      </c>
      <c r="J10" s="371">
        <v>1</v>
      </c>
      <c r="K10" s="371"/>
      <c r="L10" s="371"/>
      <c r="M10" s="371"/>
      <c r="N10" s="381">
        <v>1</v>
      </c>
      <c r="O10" s="381">
        <v>1</v>
      </c>
      <c r="P10" s="388" t="s">
        <v>432</v>
      </c>
      <c r="Q10" s="381" t="s">
        <v>137</v>
      </c>
      <c r="R10" s="374" t="s">
        <v>433</v>
      </c>
      <c r="S10" s="373">
        <f>'Formulación 2025'!K10</f>
        <v>0</v>
      </c>
      <c r="T10" s="381"/>
      <c r="U10" s="386"/>
      <c r="V10" s="393"/>
      <c r="W10" s="391"/>
      <c r="X10" s="384"/>
      <c r="Y10" s="381"/>
      <c r="Z10" s="432" t="s">
        <v>426</v>
      </c>
      <c r="AA10" s="355"/>
      <c r="AB10" s="380"/>
      <c r="AC10" s="384"/>
      <c r="AD10" s="381"/>
      <c r="AE10" s="386"/>
      <c r="AF10" s="369"/>
      <c r="AG10" s="386"/>
    </row>
    <row r="11" spans="1:33" s="8" customFormat="1" ht="75.599999999999994" customHeight="1">
      <c r="A11" s="588"/>
      <c r="B11" s="585"/>
      <c r="C11" s="392" t="s">
        <v>69</v>
      </c>
      <c r="D11" s="367" t="s">
        <v>70</v>
      </c>
      <c r="E11" s="427" t="str">
        <f>'Formulación 2025'!C11</f>
        <v>Implementar la estrategia de comunicación que promueva la participación de los grupos de valor para mejorar la experiencia de servicio de la Entidad.</v>
      </c>
      <c r="F11" s="396" t="str">
        <f>'Formulación 2025'!D11</f>
        <v xml:space="preserve">Un informe trimestral de la implementación de la estrategia de comunicación </v>
      </c>
      <c r="G11" s="369" t="str">
        <f>'Formulación 2025'!F11</f>
        <v>Número de actividades ejecutadas / Número actividades planteadas</v>
      </c>
      <c r="H11" s="397">
        <v>45748</v>
      </c>
      <c r="I11" s="397">
        <v>46022</v>
      </c>
      <c r="J11" s="371"/>
      <c r="K11" s="398" t="s">
        <v>71</v>
      </c>
      <c r="L11" s="398" t="s">
        <v>72</v>
      </c>
      <c r="M11" s="368">
        <v>0.3</v>
      </c>
      <c r="N11" s="381"/>
      <c r="O11" s="381"/>
      <c r="P11" s="399"/>
      <c r="Q11" s="369"/>
      <c r="R11" s="369"/>
      <c r="S11" s="373" t="str">
        <f>'Formulación 2025'!K11</f>
        <v>40%</v>
      </c>
      <c r="T11" s="381">
        <v>0.4</v>
      </c>
      <c r="U11" s="386" t="s">
        <v>434</v>
      </c>
      <c r="V11" s="390" t="s">
        <v>137</v>
      </c>
      <c r="W11" s="400" t="s">
        <v>162</v>
      </c>
      <c r="X11" s="384"/>
      <c r="Y11" s="429">
        <v>0.3</v>
      </c>
      <c r="Z11" s="464" t="s">
        <v>435</v>
      </c>
      <c r="AA11" s="463" t="s">
        <v>232</v>
      </c>
      <c r="AB11" s="464" t="s">
        <v>311</v>
      </c>
      <c r="AC11" s="401"/>
      <c r="AD11" s="381"/>
      <c r="AE11" s="369"/>
      <c r="AF11" s="369"/>
      <c r="AG11" s="386"/>
    </row>
    <row r="12" spans="1:33" s="8" customFormat="1" ht="90">
      <c r="A12" s="588"/>
      <c r="B12" s="585"/>
      <c r="C12" s="392" t="s">
        <v>73</v>
      </c>
      <c r="D12" s="367" t="s">
        <v>74</v>
      </c>
      <c r="E12" s="419" t="str">
        <f>'Formulación 2025'!C12</f>
        <v xml:space="preserve">
Realizar un grupo focal para identificar oportunidades de mejora a partir de las opiniones de los grupos de valor.
</v>
      </c>
      <c r="F12" s="396" t="str">
        <f>'Formulación 2025'!D12</f>
        <v>Un informe semestral</v>
      </c>
      <c r="G12" s="369" t="str">
        <f>'Formulación 2025'!F12</f>
        <v>N/A</v>
      </c>
      <c r="H12" s="370">
        <v>45748</v>
      </c>
      <c r="I12" s="370">
        <v>45838</v>
      </c>
      <c r="J12" s="398"/>
      <c r="K12" s="371">
        <v>1</v>
      </c>
      <c r="L12" s="371"/>
      <c r="M12" s="387"/>
      <c r="N12" s="381"/>
      <c r="O12" s="381"/>
      <c r="P12" s="402"/>
      <c r="Q12" s="369"/>
      <c r="R12" s="369"/>
      <c r="S12" s="373">
        <f>'Formulación 2025'!K12</f>
        <v>1</v>
      </c>
      <c r="T12" s="381">
        <v>1</v>
      </c>
      <c r="U12" s="382" t="s">
        <v>436</v>
      </c>
      <c r="V12" s="403" t="s">
        <v>139</v>
      </c>
      <c r="W12" s="400" t="s">
        <v>437</v>
      </c>
      <c r="X12" s="384"/>
      <c r="Y12" s="430"/>
      <c r="Z12" s="441" t="s">
        <v>438</v>
      </c>
      <c r="AA12" s="355"/>
      <c r="AB12" s="380"/>
      <c r="AC12" s="381"/>
      <c r="AD12" s="381"/>
      <c r="AE12" s="386"/>
      <c r="AF12" s="369"/>
      <c r="AG12" s="386"/>
    </row>
    <row r="13" spans="1:33" s="8" customFormat="1" ht="113.25" customHeight="1">
      <c r="A13" s="589"/>
      <c r="B13" s="586"/>
      <c r="C13" s="392" t="s">
        <v>75</v>
      </c>
      <c r="D13" s="367" t="s">
        <v>74</v>
      </c>
      <c r="E13" s="382" t="str">
        <f>'Formulación 2025'!C13</f>
        <v>Implementar las mejoras derivadas del desarrollo del  grupo focal</v>
      </c>
      <c r="F13" s="396" t="str">
        <f>'Formulación 2025'!D13</f>
        <v>Un informe semestral</v>
      </c>
      <c r="G13" s="369" t="str">
        <f>'Formulación 2025'!F13</f>
        <v>N/A</v>
      </c>
      <c r="H13" s="370">
        <v>45839</v>
      </c>
      <c r="I13" s="370">
        <v>46022</v>
      </c>
      <c r="J13" s="398"/>
      <c r="K13" s="371"/>
      <c r="L13" s="371">
        <v>0.5</v>
      </c>
      <c r="M13" s="387">
        <v>0.5</v>
      </c>
      <c r="N13" s="381"/>
      <c r="O13" s="381"/>
      <c r="P13" s="405"/>
      <c r="Q13" s="369"/>
      <c r="R13" s="369"/>
      <c r="S13" s="373">
        <f>'Formulación 2025'!K13</f>
        <v>0</v>
      </c>
      <c r="T13" s="381"/>
      <c r="U13" s="386"/>
      <c r="V13" s="393"/>
      <c r="W13" s="383"/>
      <c r="X13" s="406"/>
      <c r="Y13" s="431">
        <v>0.5</v>
      </c>
      <c r="Z13" s="382" t="s">
        <v>439</v>
      </c>
      <c r="AA13" s="465" t="s">
        <v>137</v>
      </c>
      <c r="AB13" s="380" t="s">
        <v>203</v>
      </c>
      <c r="AC13" s="407"/>
      <c r="AD13" s="381"/>
      <c r="AE13" s="369"/>
      <c r="AF13" s="369"/>
      <c r="AG13" s="405"/>
    </row>
    <row r="14" spans="1:33" s="8" customFormat="1" ht="89.45" customHeight="1">
      <c r="A14" s="581" t="s">
        <v>440</v>
      </c>
      <c r="B14" s="581" t="s">
        <v>77</v>
      </c>
      <c r="C14" s="366" t="s">
        <v>78</v>
      </c>
      <c r="D14" s="367" t="s">
        <v>79</v>
      </c>
      <c r="E14" s="382" t="str">
        <f>'Formulación 2025'!C14</f>
        <v>Elaborar  diagnóstico sobre el contexto institucional de la entidad</v>
      </c>
      <c r="F14" s="396" t="str">
        <f>'Formulación 2025'!D14</f>
        <v xml:space="preserve">Un documento técnico sobre el contexto institucional </v>
      </c>
      <c r="G14" s="369" t="str">
        <f>'Formulación 2025'!F14</f>
        <v>NA</v>
      </c>
      <c r="H14" s="370">
        <v>45689</v>
      </c>
      <c r="I14" s="370">
        <v>45747</v>
      </c>
      <c r="J14" s="398" t="s">
        <v>81</v>
      </c>
      <c r="K14" s="371"/>
      <c r="L14" s="371"/>
      <c r="M14" s="387"/>
      <c r="N14" s="381"/>
      <c r="O14" s="381">
        <v>1</v>
      </c>
      <c r="P14" s="388" t="s">
        <v>441</v>
      </c>
      <c r="Q14" s="381" t="s">
        <v>137</v>
      </c>
      <c r="R14" s="374" t="s">
        <v>442</v>
      </c>
      <c r="S14" s="373">
        <f>'Formulación 2025'!K14</f>
        <v>0</v>
      </c>
      <c r="T14" s="381"/>
      <c r="U14" s="385" t="s">
        <v>425</v>
      </c>
      <c r="V14" s="393"/>
      <c r="W14" s="391"/>
      <c r="X14" s="384"/>
      <c r="Y14" s="373"/>
      <c r="Z14" s="400" t="s">
        <v>426</v>
      </c>
      <c r="AA14" s="355"/>
      <c r="AB14" s="355"/>
      <c r="AC14" s="381"/>
      <c r="AD14" s="381"/>
      <c r="AE14" s="383"/>
      <c r="AF14" s="369"/>
      <c r="AG14" s="369"/>
    </row>
    <row r="15" spans="1:33" s="8" customFormat="1" ht="92.1" customHeight="1">
      <c r="A15" s="582"/>
      <c r="B15" s="582"/>
      <c r="C15" s="366" t="s">
        <v>82</v>
      </c>
      <c r="D15" s="367" t="s">
        <v>83</v>
      </c>
      <c r="E15" s="369" t="str">
        <f>'Formulación 2025'!C15</f>
        <v>Diseñar un plan de trabajo de acuerdo a la priorización de las actividades identificadas en el contexto institucional</v>
      </c>
      <c r="F15" s="396" t="str">
        <f>'Formulación 2025'!D15</f>
        <v xml:space="preserve">Un plan de trabajo diseñado </v>
      </c>
      <c r="G15" s="369" t="str">
        <f>'Formulación 2025'!F15</f>
        <v>N/A</v>
      </c>
      <c r="H15" s="370">
        <v>45689</v>
      </c>
      <c r="I15" s="370">
        <v>45747</v>
      </c>
      <c r="J15" s="398" t="s">
        <v>81</v>
      </c>
      <c r="K15" s="371"/>
      <c r="L15" s="371"/>
      <c r="M15" s="387"/>
      <c r="N15" s="381"/>
      <c r="O15" s="381">
        <v>1</v>
      </c>
      <c r="P15" s="405" t="s">
        <v>443</v>
      </c>
      <c r="Q15" s="369" t="s">
        <v>137</v>
      </c>
      <c r="R15" s="374" t="s">
        <v>444</v>
      </c>
      <c r="S15" s="373">
        <f>'Formulación 2025'!K15</f>
        <v>0</v>
      </c>
      <c r="T15" s="381"/>
      <c r="U15" s="382" t="s">
        <v>425</v>
      </c>
      <c r="V15" s="393"/>
      <c r="W15" s="391"/>
      <c r="X15" s="384"/>
      <c r="Y15" s="381"/>
      <c r="Z15" s="432" t="s">
        <v>426</v>
      </c>
      <c r="AA15" s="355"/>
      <c r="AB15" s="380"/>
      <c r="AC15" s="381"/>
      <c r="AD15" s="381"/>
      <c r="AE15" s="355"/>
      <c r="AF15" s="369"/>
      <c r="AG15" s="386"/>
    </row>
    <row r="16" spans="1:33" s="8" customFormat="1" ht="134.44999999999999" customHeight="1">
      <c r="A16" s="583"/>
      <c r="B16" s="583"/>
      <c r="C16" s="366" t="s">
        <v>84</v>
      </c>
      <c r="D16" s="367" t="s">
        <v>85</v>
      </c>
      <c r="E16" s="435" t="str">
        <f>'Formulación 2025'!C16</f>
        <v>Implementar un plan de trabajo de acuerdo a la priorización de las actividades identificadas en el contexto institucional</v>
      </c>
      <c r="F16" s="396" t="str">
        <f>'Formulación 2025'!D16</f>
        <v>Dos informes semestrales</v>
      </c>
      <c r="G16" s="369" t="str">
        <f>'Formulación 2025'!F16</f>
        <v>Número de actividades ejecutadas / Número actividades planteadas</v>
      </c>
      <c r="H16" s="370">
        <v>45748</v>
      </c>
      <c r="I16" s="408">
        <v>46022</v>
      </c>
      <c r="J16" s="398"/>
      <c r="K16" s="371">
        <v>0.5</v>
      </c>
      <c r="L16" s="371"/>
      <c r="M16" s="387">
        <v>0.5</v>
      </c>
      <c r="N16" s="409"/>
      <c r="O16" s="409"/>
      <c r="P16" s="410"/>
      <c r="Q16" s="409"/>
      <c r="R16" s="409"/>
      <c r="S16" s="373">
        <f>'Formulación 2025'!K16</f>
        <v>0.5</v>
      </c>
      <c r="T16" s="381">
        <v>0.5</v>
      </c>
      <c r="U16" s="411" t="s">
        <v>445</v>
      </c>
      <c r="V16" s="390" t="s">
        <v>137</v>
      </c>
      <c r="W16" s="391" t="s">
        <v>209</v>
      </c>
      <c r="X16" s="384"/>
      <c r="Y16" s="381"/>
      <c r="Z16" s="436" t="s">
        <v>446</v>
      </c>
      <c r="AA16" s="355"/>
      <c r="AB16" s="380"/>
      <c r="AC16" s="381"/>
      <c r="AD16" s="381"/>
      <c r="AE16" s="412"/>
      <c r="AF16" s="369"/>
      <c r="AG16" s="386"/>
    </row>
    <row r="17" spans="1:33" s="8" customFormat="1" ht="89.45" customHeight="1">
      <c r="A17" s="581" t="s">
        <v>447</v>
      </c>
      <c r="B17" s="581" t="s">
        <v>87</v>
      </c>
      <c r="C17" s="366" t="s">
        <v>88</v>
      </c>
      <c r="D17" s="367" t="s">
        <v>89</v>
      </c>
      <c r="E17" s="369" t="str">
        <f>'Formulación 2025'!C17</f>
        <v>Realizar el diagnóstico de las necesidades relacionadas con la política de gestión del conocimiento de la entidad</v>
      </c>
      <c r="F17" s="396" t="str">
        <f>'Formulación 2025'!D17</f>
        <v xml:space="preserve">Un diagnóstico sobre las necesidades de la Entidad </v>
      </c>
      <c r="G17" s="369" t="str">
        <f>'Formulación 2025'!F17</f>
        <v>NA</v>
      </c>
      <c r="H17" s="370">
        <v>45689</v>
      </c>
      <c r="I17" s="370">
        <v>45746</v>
      </c>
      <c r="J17" s="398" t="s">
        <v>81</v>
      </c>
      <c r="K17" s="371"/>
      <c r="L17" s="371"/>
      <c r="M17" s="387"/>
      <c r="N17" s="413"/>
      <c r="O17" s="413"/>
      <c r="P17" s="414"/>
      <c r="Q17" s="369"/>
      <c r="R17" s="369"/>
      <c r="S17" s="373">
        <f>'Formulación 2025'!K17</f>
        <v>0</v>
      </c>
      <c r="T17" s="381"/>
      <c r="U17" s="382" t="s">
        <v>425</v>
      </c>
      <c r="V17" s="393"/>
      <c r="W17" s="391"/>
      <c r="X17" s="384"/>
      <c r="Y17" s="381"/>
      <c r="Z17" s="395"/>
      <c r="AA17" s="355"/>
      <c r="AB17" s="380"/>
      <c r="AC17" s="381"/>
      <c r="AD17" s="381"/>
      <c r="AE17" s="355"/>
      <c r="AF17" s="369"/>
      <c r="AG17" s="386"/>
    </row>
    <row r="18" spans="1:33" s="8" customFormat="1" ht="90.95" customHeight="1">
      <c r="A18" s="582"/>
      <c r="B18" s="582"/>
      <c r="C18" s="366" t="s">
        <v>90</v>
      </c>
      <c r="D18" s="367" t="s">
        <v>83</v>
      </c>
      <c r="E18" s="369" t="str">
        <f>'Formulación 2025'!C18</f>
        <v>Diseñar un plan de trabajo derivado del diagnóstico de las necesidades de la política de gestión del conocimiento de la entidad</v>
      </c>
      <c r="F18" s="396" t="str">
        <f>'Formulación 2025'!D18</f>
        <v xml:space="preserve">Un plan de trabajo diseñado </v>
      </c>
      <c r="G18" s="369" t="str">
        <f>'Formulación 2025'!F18</f>
        <v>N/A</v>
      </c>
      <c r="H18" s="370">
        <v>45689</v>
      </c>
      <c r="I18" s="370">
        <v>45746</v>
      </c>
      <c r="J18" s="398" t="s">
        <v>81</v>
      </c>
      <c r="K18" s="371"/>
      <c r="L18" s="371"/>
      <c r="M18" s="387"/>
      <c r="N18" s="409"/>
      <c r="O18" s="413">
        <v>1</v>
      </c>
      <c r="P18" s="374" t="s">
        <v>448</v>
      </c>
      <c r="Q18" s="409" t="s">
        <v>137</v>
      </c>
      <c r="R18" s="374" t="s">
        <v>449</v>
      </c>
      <c r="S18" s="373">
        <f>'Formulación 2025'!K18</f>
        <v>0</v>
      </c>
      <c r="T18" s="381"/>
      <c r="U18" s="386" t="s">
        <v>425</v>
      </c>
      <c r="V18" s="393"/>
      <c r="W18" s="391"/>
      <c r="X18" s="384"/>
      <c r="Y18" s="381"/>
      <c r="Z18" s="395"/>
      <c r="AA18" s="355"/>
      <c r="AB18" s="380"/>
      <c r="AC18" s="381"/>
      <c r="AD18" s="381"/>
      <c r="AE18" s="395"/>
      <c r="AF18" s="369"/>
      <c r="AG18" s="386"/>
    </row>
    <row r="19" spans="1:33" ht="379.5" customHeight="1">
      <c r="A19" s="582"/>
      <c r="B19" s="582"/>
      <c r="C19" s="366" t="s">
        <v>91</v>
      </c>
      <c r="D19" s="367" t="s">
        <v>85</v>
      </c>
      <c r="E19" s="369" t="str">
        <f>'Formulación 2025'!C19</f>
        <v>Implementar un plan de trabajo derivado del diagnóstico de las necesidades de la política de gestión del conocimiento de la entidad</v>
      </c>
      <c r="F19" s="396" t="str">
        <f>'Formulación 2025'!D19</f>
        <v>Dos informes semestrales</v>
      </c>
      <c r="G19" s="396" t="str">
        <f>'Formulación 2025'!F19</f>
        <v>Número de actividades ejecutadas / Número actividades planteadas</v>
      </c>
      <c r="H19" s="415">
        <v>45748</v>
      </c>
      <c r="I19" s="416">
        <v>46022</v>
      </c>
      <c r="J19" s="398"/>
      <c r="K19" s="371">
        <v>0.5</v>
      </c>
      <c r="L19" s="371"/>
      <c r="M19" s="387">
        <v>0.5</v>
      </c>
      <c r="N19" s="417"/>
      <c r="O19" s="418">
        <v>1</v>
      </c>
      <c r="P19" s="374" t="s">
        <v>450</v>
      </c>
      <c r="Q19" s="417" t="s">
        <v>137</v>
      </c>
      <c r="R19" s="374" t="s">
        <v>451</v>
      </c>
      <c r="S19" s="373">
        <f>'Formulación 2025'!K19</f>
        <v>0.5</v>
      </c>
      <c r="T19" s="404">
        <v>0.5</v>
      </c>
      <c r="U19" s="419" t="s">
        <v>452</v>
      </c>
      <c r="V19" s="420" t="s">
        <v>137</v>
      </c>
      <c r="W19" s="394" t="s">
        <v>453</v>
      </c>
      <c r="X19" s="421"/>
      <c r="Y19" s="404"/>
      <c r="Z19" s="460" t="s">
        <v>454</v>
      </c>
      <c r="AA19" s="461" t="s">
        <v>156</v>
      </c>
      <c r="AB19" s="423" t="s">
        <v>455</v>
      </c>
      <c r="AC19" s="404"/>
      <c r="AD19" s="404"/>
      <c r="AE19" s="422"/>
      <c r="AF19" s="396"/>
      <c r="AG19" s="424"/>
    </row>
    <row r="20" spans="1:33" ht="100.5" customHeight="1">
      <c r="A20" s="583"/>
      <c r="B20" s="583"/>
      <c r="C20" s="366" t="s">
        <v>92</v>
      </c>
      <c r="D20" s="367" t="s">
        <v>93</v>
      </c>
      <c r="E20" s="369" t="str">
        <f>'Formulación 2025'!C20</f>
        <v>Evaluar la implementación del plan de trabajo identificado por la Entidad</v>
      </c>
      <c r="F20" s="369" t="str">
        <f>'Formulación 2025'!D20</f>
        <v>Un Informe de evaluación</v>
      </c>
      <c r="G20" s="369" t="str">
        <f>'Formulación 2025'!F20</f>
        <v>N/A</v>
      </c>
      <c r="H20" s="370">
        <v>45931</v>
      </c>
      <c r="I20" s="370">
        <v>46022</v>
      </c>
      <c r="J20" s="398"/>
      <c r="K20" s="371"/>
      <c r="L20" s="371"/>
      <c r="M20" s="387">
        <v>1</v>
      </c>
      <c r="N20" s="425"/>
      <c r="O20" s="425"/>
      <c r="P20" s="425"/>
      <c r="Q20" s="425"/>
      <c r="R20" s="374"/>
      <c r="S20" s="373">
        <f>'Formulación 2025'!K20</f>
        <v>0</v>
      </c>
      <c r="T20" s="425"/>
      <c r="U20" s="425"/>
      <c r="V20" s="425"/>
      <c r="W20" s="425"/>
      <c r="X20" s="425"/>
      <c r="Y20" s="425"/>
      <c r="Z20" s="440" t="s">
        <v>456</v>
      </c>
      <c r="AA20" s="425"/>
      <c r="AB20" s="425"/>
      <c r="AC20" s="425"/>
      <c r="AD20" s="425"/>
      <c r="AE20" s="425"/>
      <c r="AF20" s="425"/>
      <c r="AG20" s="425"/>
    </row>
    <row r="22" spans="1:33">
      <c r="T22" s="321">
        <f>(T8+T11+T12+T16+T19)/5</f>
        <v>0.55999999999999994</v>
      </c>
    </row>
  </sheetData>
  <mergeCells count="24">
    <mergeCell ref="A17:A20"/>
    <mergeCell ref="B17:B20"/>
    <mergeCell ref="A6:A9"/>
    <mergeCell ref="B6:B9"/>
    <mergeCell ref="A10:A13"/>
    <mergeCell ref="B10:B13"/>
    <mergeCell ref="A14:A16"/>
    <mergeCell ref="B14:B16"/>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4">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 xr:uid="{F1C8CCC9-8806-4CC4-AE74-F6148161ACF0}">
      <formula1>100</formula1>
      <formula2>5000</formula2>
    </dataValidation>
    <dataValidation type="list" allowBlank="1" showInputMessage="1" showErrorMessage="1" errorTitle="Error Reporte validado" error="Debe escoger alguna de las dos opciones disponibles." promptTitle="Reporte validado" sqref="AF6:AF19 V6:V19" xr:uid="{F253D8B0-CE20-484D-9E16-1F17A685402C}">
      <formula1>$Q$1:$Q$2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1F77E4DE-E107-4C87-878B-D46BDB16C38D}">
      <formula1>P6</formula1>
      <formula2>P7</formula2>
    </dataValidation>
    <dataValidation type="list" allowBlank="1" showInputMessage="1" showErrorMessage="1" errorTitle="Error Reporte validado" error="Debe escoger alguna de las dos opciones disponibles." promptTitle="Reporte validado" sqref="Q6:Q20" xr:uid="{542D4FE5-5E9F-4382-94A8-8CA174A778C5}">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80"/>
  </sheetPr>
  <dimension ref="A1:I22"/>
  <sheetViews>
    <sheetView zoomScaleNormal="100" zoomScaleSheetLayoutView="100" workbookViewId="0">
      <selection activeCell="B5" sqref="B5"/>
    </sheetView>
  </sheetViews>
  <sheetFormatPr defaultColWidth="11.42578125" defaultRowHeight="12.75"/>
  <cols>
    <col min="1" max="1" width="8.42578125" customWidth="1"/>
    <col min="2" max="2" width="10.140625" bestFit="1" customWidth="1"/>
    <col min="3" max="3" width="35" customWidth="1"/>
    <col min="9" max="9" width="5" customWidth="1"/>
  </cols>
  <sheetData>
    <row r="1" spans="1:9">
      <c r="A1" s="590" t="s">
        <v>457</v>
      </c>
      <c r="B1" s="591"/>
      <c r="C1" s="591"/>
    </row>
    <row r="2" spans="1:9" ht="39" customHeight="1">
      <c r="A2" s="207" t="s">
        <v>458</v>
      </c>
      <c r="B2" s="207" t="s">
        <v>459</v>
      </c>
      <c r="C2" s="207" t="s">
        <v>460</v>
      </c>
      <c r="I2" s="7"/>
    </row>
    <row r="3" spans="1:9" ht="38.25">
      <c r="A3" s="208">
        <v>1</v>
      </c>
      <c r="B3" s="209">
        <v>45621</v>
      </c>
      <c r="C3" s="210" t="s">
        <v>461</v>
      </c>
      <c r="I3" s="7"/>
    </row>
    <row r="4" spans="1:9">
      <c r="I4" s="7"/>
    </row>
    <row r="5" spans="1:9">
      <c r="I5" s="7"/>
    </row>
    <row r="6" spans="1:9">
      <c r="I6" s="7"/>
    </row>
    <row r="7" spans="1:9">
      <c r="I7" s="7"/>
    </row>
    <row r="8" spans="1:9">
      <c r="I8" s="7"/>
    </row>
    <row r="9" spans="1:9">
      <c r="I9" s="7"/>
    </row>
    <row r="10" spans="1:9">
      <c r="I10" s="7"/>
    </row>
    <row r="11" spans="1:9">
      <c r="I11" s="7"/>
    </row>
    <row r="12" spans="1:9">
      <c r="I12" s="7"/>
    </row>
    <row r="13" spans="1:9">
      <c r="I13" s="7"/>
    </row>
    <row r="14" spans="1:9">
      <c r="I14" s="7"/>
    </row>
    <row r="15" spans="1:9">
      <c r="I15" s="7"/>
    </row>
    <row r="16" spans="1:9">
      <c r="I16" s="7"/>
    </row>
    <row r="17" spans="9:9">
      <c r="I17" s="7"/>
    </row>
    <row r="18" spans="9:9">
      <c r="I18" s="7"/>
    </row>
    <row r="19" spans="9:9">
      <c r="I19" s="7"/>
    </row>
    <row r="20" spans="9:9">
      <c r="I20" s="7"/>
    </row>
    <row r="21" spans="9:9">
      <c r="I21" s="7"/>
    </row>
    <row r="22" spans="9:9">
      <c r="I22" s="7"/>
    </row>
  </sheetData>
  <mergeCells count="1">
    <mergeCell ref="A1:C1"/>
  </mergeCell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defaultColWidth="11.42578125" defaultRowHeight="12.75"/>
  <sheetData>
    <row r="1" spans="1:1">
      <c r="A1" s="3" t="s">
        <v>137</v>
      </c>
    </row>
    <row r="2" spans="1:1">
      <c r="A2" s="3"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defaultColWidth="10.7109375" defaultRowHeight="12.75"/>
  <cols>
    <col min="3" max="3" width="16.42578125" customWidth="1"/>
  </cols>
  <sheetData>
    <row r="1" spans="1:15" ht="12.75" customHeight="1">
      <c r="A1" s="596" t="s">
        <v>462</v>
      </c>
      <c r="B1" s="595" t="s">
        <v>463</v>
      </c>
      <c r="C1" s="596" t="s">
        <v>464</v>
      </c>
      <c r="D1" s="596" t="s">
        <v>465</v>
      </c>
      <c r="E1" s="596" t="s">
        <v>466</v>
      </c>
      <c r="F1" s="596" t="s">
        <v>467</v>
      </c>
      <c r="G1" s="596" t="s">
        <v>468</v>
      </c>
      <c r="H1" s="595" t="s">
        <v>469</v>
      </c>
      <c r="I1" s="592" t="s">
        <v>470</v>
      </c>
      <c r="J1" s="594"/>
      <c r="K1" s="592" t="s">
        <v>471</v>
      </c>
      <c r="L1" s="593"/>
      <c r="M1" s="593"/>
      <c r="N1" s="593"/>
      <c r="O1" s="594"/>
    </row>
    <row r="2" spans="1:15" ht="90">
      <c r="A2" s="597"/>
      <c r="B2" s="595"/>
      <c r="C2" s="597"/>
      <c r="D2" s="597"/>
      <c r="E2" s="597"/>
      <c r="F2" s="597"/>
      <c r="G2" s="597"/>
      <c r="H2" s="595"/>
      <c r="I2" s="17" t="s">
        <v>472</v>
      </c>
      <c r="J2" s="17" t="s">
        <v>473</v>
      </c>
      <c r="K2" s="1" t="s">
        <v>474</v>
      </c>
      <c r="L2" s="1" t="s">
        <v>475</v>
      </c>
      <c r="M2" s="2" t="s">
        <v>476</v>
      </c>
      <c r="N2" s="1" t="s">
        <v>477</v>
      </c>
      <c r="O2" s="17" t="s">
        <v>478</v>
      </c>
    </row>
    <row r="3" spans="1:15" ht="12.75" customHeight="1">
      <c r="A3" s="6" t="s">
        <v>479</v>
      </c>
      <c r="B3" t="s">
        <v>480</v>
      </c>
      <c r="M3" s="3" t="s">
        <v>481</v>
      </c>
    </row>
    <row r="4" spans="1:15" ht="12.75" customHeight="1">
      <c r="A4" s="6" t="s">
        <v>482</v>
      </c>
      <c r="B4" t="s">
        <v>483</v>
      </c>
      <c r="M4" s="4" t="s">
        <v>484</v>
      </c>
    </row>
    <row r="5" spans="1:15" ht="12.75" customHeight="1">
      <c r="A5" s="6" t="s">
        <v>485</v>
      </c>
      <c r="B5" t="s">
        <v>486</v>
      </c>
      <c r="M5" s="5" t="s">
        <v>487</v>
      </c>
    </row>
    <row r="6" spans="1:15" ht="12.75" customHeight="1">
      <c r="A6" s="6" t="s">
        <v>488</v>
      </c>
      <c r="B6" t="s">
        <v>489</v>
      </c>
      <c r="M6" s="4" t="s">
        <v>490</v>
      </c>
    </row>
    <row r="7" spans="1:15" ht="12.75" customHeight="1">
      <c r="A7" s="6" t="s">
        <v>491</v>
      </c>
      <c r="M7" s="5" t="s">
        <v>492</v>
      </c>
    </row>
    <row r="8" spans="1:15" ht="12.75" customHeight="1">
      <c r="A8" s="6" t="s">
        <v>493</v>
      </c>
      <c r="M8" s="4" t="s">
        <v>494</v>
      </c>
    </row>
    <row r="9" spans="1:15" ht="12.75" customHeight="1">
      <c r="A9" s="6" t="s">
        <v>495</v>
      </c>
      <c r="M9" s="5" t="s">
        <v>496</v>
      </c>
    </row>
    <row r="10" spans="1:15" ht="12.75" customHeight="1">
      <c r="M10" s="4" t="s">
        <v>497</v>
      </c>
    </row>
    <row r="11" spans="1:15" ht="12.75" customHeight="1">
      <c r="M11" s="5" t="s">
        <v>498</v>
      </c>
    </row>
    <row r="12" spans="1:15" ht="12.75" customHeight="1">
      <c r="M12" s="4" t="s">
        <v>499</v>
      </c>
    </row>
    <row r="13" spans="1:15" ht="12.75" customHeight="1">
      <c r="M13" s="5" t="s">
        <v>500</v>
      </c>
    </row>
    <row r="14" spans="1:15" ht="12.75" customHeight="1">
      <c r="M14" s="4" t="s">
        <v>501</v>
      </c>
    </row>
    <row r="15" spans="1:15" ht="12.75" customHeight="1">
      <c r="M15" s="5" t="s">
        <v>502</v>
      </c>
    </row>
    <row r="16" spans="1:15" ht="12.75" customHeight="1">
      <c r="M16" s="4" t="s">
        <v>503</v>
      </c>
    </row>
    <row r="17" spans="13:13" ht="12.75" customHeight="1">
      <c r="M17" s="5" t="s">
        <v>504</v>
      </c>
    </row>
    <row r="18" spans="13:13" ht="12.75" customHeight="1">
      <c r="M18" s="5" t="s">
        <v>505</v>
      </c>
    </row>
    <row r="19" spans="13:13" ht="12.75" customHeight="1">
      <c r="M19" s="4" t="s">
        <v>506</v>
      </c>
    </row>
    <row r="20" spans="13:13" ht="12.75" customHeight="1">
      <c r="M20" s="5" t="s">
        <v>507</v>
      </c>
    </row>
    <row r="21" spans="13:13" ht="12.75" customHeight="1">
      <c r="M21" s="4" t="s">
        <v>508</v>
      </c>
    </row>
    <row r="22" spans="13:13" ht="12.75" customHeight="1">
      <c r="M22" s="5" t="s">
        <v>509</v>
      </c>
    </row>
    <row r="23" spans="13:13" ht="12.75" customHeight="1">
      <c r="M23" s="4" t="s">
        <v>510</v>
      </c>
    </row>
    <row r="24" spans="13:13" ht="12.75" customHeight="1">
      <c r="M24" s="5" t="s">
        <v>511</v>
      </c>
    </row>
    <row r="25" spans="13:13" ht="12.75" customHeight="1">
      <c r="M25" s="4" t="s">
        <v>512</v>
      </c>
    </row>
    <row r="26" spans="13:13" ht="12.75" customHeight="1">
      <c r="M26" s="5" t="s">
        <v>513</v>
      </c>
    </row>
    <row r="27" spans="13:13" ht="12.75" customHeight="1">
      <c r="M27" s="4" t="s">
        <v>514</v>
      </c>
    </row>
    <row r="28" spans="13:13" ht="12.75" customHeight="1">
      <c r="M28" s="5" t="s">
        <v>515</v>
      </c>
    </row>
    <row r="29" spans="13:13" ht="12.75" customHeight="1">
      <c r="M29" s="4" t="s">
        <v>516</v>
      </c>
    </row>
    <row r="30" spans="13:13" ht="12.75" customHeight="1">
      <c r="M30" s="4" t="s">
        <v>517</v>
      </c>
    </row>
    <row r="31" spans="13:13" ht="12.75" customHeight="1">
      <c r="M31" s="5" t="s">
        <v>518</v>
      </c>
    </row>
    <row r="32" spans="13:13" ht="12.75" customHeight="1">
      <c r="M32" s="4" t="s">
        <v>519</v>
      </c>
    </row>
    <row r="33" spans="13:13" ht="12.75" customHeight="1">
      <c r="M33" s="5" t="s">
        <v>520</v>
      </c>
    </row>
    <row r="34" spans="13:13" ht="12.75" customHeight="1">
      <c r="M34" s="4" t="s">
        <v>521</v>
      </c>
    </row>
    <row r="35" spans="13:13" ht="12.75" customHeight="1">
      <c r="M35" s="5" t="s">
        <v>522</v>
      </c>
    </row>
    <row r="36" spans="13:13" ht="12.75" customHeight="1">
      <c r="M36" s="4" t="s">
        <v>523</v>
      </c>
    </row>
    <row r="37" spans="13:13" ht="12.75" customHeight="1">
      <c r="M37" s="5" t="s">
        <v>524</v>
      </c>
    </row>
    <row r="38" spans="13:13" ht="12.75" customHeight="1">
      <c r="M38" s="4" t="s">
        <v>525</v>
      </c>
    </row>
    <row r="39" spans="13:13" ht="12.75" customHeight="1">
      <c r="M39" s="5" t="s">
        <v>526</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23"/>
  <sheetViews>
    <sheetView showGridLines="0" zoomScale="60" zoomScaleNormal="60" zoomScalePageLayoutView="90" workbookViewId="0">
      <selection activeCell="C14" sqref="C14:C16"/>
    </sheetView>
  </sheetViews>
  <sheetFormatPr defaultColWidth="16.5703125" defaultRowHeight="18"/>
  <cols>
    <col min="1" max="1" width="27.7109375" style="19" customWidth="1"/>
    <col min="2" max="2" width="37.42578125" style="37" customWidth="1"/>
    <col min="3" max="3" width="42.85546875" style="19" customWidth="1"/>
    <col min="4" max="9" width="16.5703125" style="19"/>
    <col min="10" max="11" width="16.5703125" style="19" customWidth="1"/>
    <col min="12" max="13" width="16.5703125" style="19"/>
    <col min="14" max="14" width="0" style="13" hidden="1" customWidth="1"/>
    <col min="15" max="16384" width="16.5703125" style="13"/>
  </cols>
  <sheetData>
    <row r="1" spans="1:14" ht="50.25" customHeight="1" thickBot="1">
      <c r="N1" s="19"/>
    </row>
    <row r="2" spans="1:14" ht="51" customHeight="1" thickBot="1">
      <c r="A2" s="508" t="s">
        <v>33</v>
      </c>
      <c r="B2" s="509"/>
      <c r="C2" s="509"/>
      <c r="D2" s="509"/>
      <c r="E2" s="509"/>
      <c r="F2" s="509"/>
      <c r="G2" s="509"/>
      <c r="H2" s="509"/>
      <c r="I2" s="509"/>
      <c r="J2" s="509"/>
      <c r="K2" s="509"/>
      <c r="L2" s="509"/>
      <c r="M2" s="510"/>
      <c r="N2" s="19"/>
    </row>
    <row r="3" spans="1:14" ht="18.75">
      <c r="A3" s="515" t="s">
        <v>34</v>
      </c>
      <c r="B3" s="515" t="s">
        <v>35</v>
      </c>
      <c r="C3" s="499" t="s">
        <v>36</v>
      </c>
      <c r="D3" s="499" t="s">
        <v>37</v>
      </c>
      <c r="E3" s="499" t="s">
        <v>38</v>
      </c>
      <c r="F3" s="499" t="s">
        <v>39</v>
      </c>
      <c r="G3" s="499" t="s">
        <v>40</v>
      </c>
      <c r="H3" s="518" t="s">
        <v>41</v>
      </c>
      <c r="I3" s="518"/>
      <c r="J3" s="499" t="s">
        <v>42</v>
      </c>
      <c r="K3" s="499"/>
      <c r="L3" s="499"/>
      <c r="M3" s="499"/>
      <c r="N3" s="19"/>
    </row>
    <row r="4" spans="1:14" ht="18.75">
      <c r="A4" s="515"/>
      <c r="B4" s="515"/>
      <c r="C4" s="499"/>
      <c r="D4" s="499"/>
      <c r="E4" s="499"/>
      <c r="F4" s="499"/>
      <c r="G4" s="499"/>
      <c r="H4" s="516" t="s">
        <v>43</v>
      </c>
      <c r="I4" s="516" t="s">
        <v>44</v>
      </c>
      <c r="J4" s="161" t="s">
        <v>45</v>
      </c>
      <c r="K4" s="301" t="s">
        <v>46</v>
      </c>
      <c r="L4" s="161" t="s">
        <v>47</v>
      </c>
      <c r="M4" s="161" t="s">
        <v>48</v>
      </c>
      <c r="N4" s="19"/>
    </row>
    <row r="5" spans="1:14" ht="27.6" customHeight="1">
      <c r="A5" s="515"/>
      <c r="B5" s="515"/>
      <c r="C5" s="499"/>
      <c r="D5" s="499"/>
      <c r="E5" s="499"/>
      <c r="F5" s="499"/>
      <c r="G5" s="499"/>
      <c r="H5" s="517"/>
      <c r="I5" s="517"/>
      <c r="J5" s="160" t="s">
        <v>49</v>
      </c>
      <c r="K5" s="302" t="s">
        <v>49</v>
      </c>
      <c r="L5" s="160" t="s">
        <v>49</v>
      </c>
      <c r="M5" s="160" t="s">
        <v>49</v>
      </c>
      <c r="N5" s="19"/>
    </row>
    <row r="6" spans="1:14" ht="60">
      <c r="A6" s="500" t="s">
        <v>50</v>
      </c>
      <c r="B6" s="503" t="s">
        <v>51</v>
      </c>
      <c r="C6" s="162" t="s">
        <v>52</v>
      </c>
      <c r="D6" s="163" t="s">
        <v>53</v>
      </c>
      <c r="E6" s="163" t="s">
        <v>54</v>
      </c>
      <c r="F6" s="163" t="s">
        <v>54</v>
      </c>
      <c r="G6" s="163" t="s">
        <v>55</v>
      </c>
      <c r="H6" s="164">
        <v>45689</v>
      </c>
      <c r="I6" s="164">
        <v>45747</v>
      </c>
      <c r="J6" s="336">
        <v>1</v>
      </c>
      <c r="K6" s="346"/>
      <c r="L6" s="300"/>
      <c r="M6" s="40"/>
      <c r="N6" s="120">
        <f>J6+K6+L6+M6</f>
        <v>1</v>
      </c>
    </row>
    <row r="7" spans="1:14" s="19" customFormat="1" ht="60">
      <c r="A7" s="501"/>
      <c r="B7" s="503"/>
      <c r="C7" s="162" t="s">
        <v>56</v>
      </c>
      <c r="D7" s="165" t="s">
        <v>57</v>
      </c>
      <c r="E7" s="165" t="s">
        <v>54</v>
      </c>
      <c r="F7" s="165" t="s">
        <v>54</v>
      </c>
      <c r="G7" s="163" t="s">
        <v>55</v>
      </c>
      <c r="H7" s="164">
        <v>45689</v>
      </c>
      <c r="I7" s="164">
        <v>45747</v>
      </c>
      <c r="J7" s="336">
        <v>1</v>
      </c>
      <c r="K7" s="336"/>
      <c r="L7" s="143"/>
      <c r="M7" s="143"/>
      <c r="N7" s="120">
        <f t="shared" ref="N7:N20" si="0">J7+K7+L7+M7</f>
        <v>1</v>
      </c>
    </row>
    <row r="8" spans="1:14" ht="90">
      <c r="A8" s="501"/>
      <c r="B8" s="503"/>
      <c r="C8" s="162" t="s">
        <v>58</v>
      </c>
      <c r="D8" s="165" t="s">
        <v>59</v>
      </c>
      <c r="E8" s="165" t="s">
        <v>60</v>
      </c>
      <c r="F8" s="165" t="s">
        <v>61</v>
      </c>
      <c r="G8" s="165" t="s">
        <v>62</v>
      </c>
      <c r="H8" s="164">
        <v>45748</v>
      </c>
      <c r="I8" s="164">
        <v>46022</v>
      </c>
      <c r="J8" s="336"/>
      <c r="K8" s="336">
        <v>0.4</v>
      </c>
      <c r="L8" s="467">
        <v>0.3</v>
      </c>
      <c r="M8" s="72">
        <v>0.3</v>
      </c>
      <c r="N8" s="120">
        <f>J8+K8+L8+M8</f>
        <v>1</v>
      </c>
    </row>
    <row r="9" spans="1:14" ht="75">
      <c r="A9" s="502"/>
      <c r="B9" s="503"/>
      <c r="C9" s="168" t="s">
        <v>63</v>
      </c>
      <c r="D9" s="165" t="s">
        <v>64</v>
      </c>
      <c r="E9" s="165" t="s">
        <v>54</v>
      </c>
      <c r="F9" s="165" t="s">
        <v>54</v>
      </c>
      <c r="G9" s="165" t="s">
        <v>55</v>
      </c>
      <c r="H9" s="164">
        <v>46023</v>
      </c>
      <c r="I9" s="164">
        <v>46112</v>
      </c>
      <c r="J9" s="336"/>
      <c r="K9" s="336"/>
      <c r="L9" s="218"/>
      <c r="M9" s="219"/>
      <c r="N9" s="220">
        <f t="shared" si="0"/>
        <v>0</v>
      </c>
    </row>
    <row r="10" spans="1:14" ht="125.25" customHeight="1">
      <c r="A10" s="504" t="s">
        <v>65</v>
      </c>
      <c r="B10" s="507" t="s">
        <v>66</v>
      </c>
      <c r="C10" s="168" t="s">
        <v>67</v>
      </c>
      <c r="D10" s="165" t="s">
        <v>68</v>
      </c>
      <c r="E10" s="163" t="s">
        <v>54</v>
      </c>
      <c r="F10" s="165" t="s">
        <v>54</v>
      </c>
      <c r="G10" s="165" t="s">
        <v>55</v>
      </c>
      <c r="H10" s="166">
        <v>45689</v>
      </c>
      <c r="I10" s="166">
        <v>45747</v>
      </c>
      <c r="J10" s="336">
        <v>1</v>
      </c>
      <c r="K10" s="336"/>
      <c r="L10" s="143"/>
      <c r="M10" s="143"/>
      <c r="N10" s="120">
        <f t="shared" si="0"/>
        <v>1</v>
      </c>
    </row>
    <row r="11" spans="1:14" ht="96" customHeight="1">
      <c r="A11" s="505"/>
      <c r="B11" s="507"/>
      <c r="C11" s="344" t="s">
        <v>69</v>
      </c>
      <c r="D11" s="165" t="s">
        <v>70</v>
      </c>
      <c r="E11" s="168" t="s">
        <v>60</v>
      </c>
      <c r="F11" s="168" t="s">
        <v>61</v>
      </c>
      <c r="G11" s="165" t="s">
        <v>62</v>
      </c>
      <c r="H11" s="167">
        <v>45748</v>
      </c>
      <c r="I11" s="167">
        <v>46022</v>
      </c>
      <c r="J11" s="336"/>
      <c r="K11" s="345" t="s">
        <v>71</v>
      </c>
      <c r="L11" s="466" t="s">
        <v>72</v>
      </c>
      <c r="M11" s="41">
        <v>0.3</v>
      </c>
      <c r="N11" s="120">
        <f t="shared" si="0"/>
        <v>1</v>
      </c>
    </row>
    <row r="12" spans="1:14" ht="90.6" customHeight="1">
      <c r="A12" s="505"/>
      <c r="B12" s="507"/>
      <c r="C12" s="468" t="s">
        <v>73</v>
      </c>
      <c r="D12" s="165" t="s">
        <v>74</v>
      </c>
      <c r="E12" s="165" t="s">
        <v>54</v>
      </c>
      <c r="F12" s="165" t="s">
        <v>54</v>
      </c>
      <c r="G12" s="165" t="s">
        <v>55</v>
      </c>
      <c r="H12" s="164">
        <v>45748</v>
      </c>
      <c r="I12" s="164">
        <v>45838</v>
      </c>
      <c r="J12" s="345"/>
      <c r="K12" s="336">
        <v>1</v>
      </c>
      <c r="L12" s="143"/>
      <c r="M12" s="72"/>
      <c r="N12" s="120">
        <f t="shared" si="0"/>
        <v>1</v>
      </c>
    </row>
    <row r="13" spans="1:14" ht="30">
      <c r="A13" s="506"/>
      <c r="B13" s="507"/>
      <c r="C13" s="168" t="s">
        <v>75</v>
      </c>
      <c r="D13" s="165" t="s">
        <v>74</v>
      </c>
      <c r="E13" s="165" t="s">
        <v>54</v>
      </c>
      <c r="F13" s="165" t="s">
        <v>54</v>
      </c>
      <c r="G13" s="165" t="s">
        <v>55</v>
      </c>
      <c r="H13" s="164">
        <v>45839</v>
      </c>
      <c r="I13" s="164">
        <v>46022</v>
      </c>
      <c r="J13" s="345"/>
      <c r="K13" s="336"/>
      <c r="L13" s="467">
        <v>0.5</v>
      </c>
      <c r="M13" s="72">
        <v>0.5</v>
      </c>
      <c r="N13" s="120">
        <f t="shared" si="0"/>
        <v>1</v>
      </c>
    </row>
    <row r="14" spans="1:14" ht="60">
      <c r="A14" s="504" t="s">
        <v>76</v>
      </c>
      <c r="B14" s="504" t="s">
        <v>77</v>
      </c>
      <c r="C14" s="162" t="s">
        <v>78</v>
      </c>
      <c r="D14" s="165" t="s">
        <v>79</v>
      </c>
      <c r="E14" s="165" t="s">
        <v>80</v>
      </c>
      <c r="F14" s="165" t="s">
        <v>80</v>
      </c>
      <c r="G14" s="165" t="s">
        <v>55</v>
      </c>
      <c r="H14" s="164">
        <v>45689</v>
      </c>
      <c r="I14" s="164">
        <v>45747</v>
      </c>
      <c r="J14" s="345" t="s">
        <v>81</v>
      </c>
      <c r="K14" s="336"/>
      <c r="L14" s="143"/>
      <c r="M14" s="72"/>
      <c r="N14" s="120">
        <f t="shared" si="0"/>
        <v>1</v>
      </c>
    </row>
    <row r="15" spans="1:14" ht="45">
      <c r="A15" s="505"/>
      <c r="B15" s="505"/>
      <c r="C15" s="162" t="s">
        <v>82</v>
      </c>
      <c r="D15" s="165" t="s">
        <v>83</v>
      </c>
      <c r="E15" s="165" t="s">
        <v>54</v>
      </c>
      <c r="F15" s="165" t="s">
        <v>54</v>
      </c>
      <c r="G15" s="165" t="s">
        <v>55</v>
      </c>
      <c r="H15" s="164">
        <v>45689</v>
      </c>
      <c r="I15" s="164">
        <v>45747</v>
      </c>
      <c r="J15" s="345" t="s">
        <v>81</v>
      </c>
      <c r="K15" s="336"/>
      <c r="L15" s="143"/>
      <c r="M15" s="72"/>
      <c r="N15" s="120">
        <f t="shared" si="0"/>
        <v>1</v>
      </c>
    </row>
    <row r="16" spans="1:14" ht="90">
      <c r="A16" s="506"/>
      <c r="B16" s="506"/>
      <c r="C16" s="343" t="s">
        <v>84</v>
      </c>
      <c r="D16" s="165" t="s">
        <v>85</v>
      </c>
      <c r="E16" s="165" t="s">
        <v>60</v>
      </c>
      <c r="F16" s="165" t="s">
        <v>61</v>
      </c>
      <c r="G16" s="165" t="s">
        <v>62</v>
      </c>
      <c r="H16" s="166">
        <v>45748</v>
      </c>
      <c r="I16" s="169">
        <v>46022</v>
      </c>
      <c r="J16" s="345"/>
      <c r="K16" s="336">
        <v>0.5</v>
      </c>
      <c r="L16" s="143"/>
      <c r="M16" s="72">
        <v>0.5</v>
      </c>
      <c r="N16" s="120">
        <f t="shared" si="0"/>
        <v>1</v>
      </c>
    </row>
    <row r="17" spans="1:14" ht="60">
      <c r="A17" s="512" t="s">
        <v>86</v>
      </c>
      <c r="B17" s="504" t="s">
        <v>87</v>
      </c>
      <c r="C17" s="162" t="s">
        <v>88</v>
      </c>
      <c r="D17" s="165" t="s">
        <v>89</v>
      </c>
      <c r="E17" s="165" t="s">
        <v>80</v>
      </c>
      <c r="F17" s="165" t="s">
        <v>80</v>
      </c>
      <c r="G17" s="165" t="s">
        <v>55</v>
      </c>
      <c r="H17" s="166">
        <v>45689</v>
      </c>
      <c r="I17" s="166">
        <v>45746</v>
      </c>
      <c r="J17" s="345" t="s">
        <v>81</v>
      </c>
      <c r="K17" s="336"/>
      <c r="L17" s="143"/>
      <c r="M17" s="72"/>
      <c r="N17" s="120">
        <f t="shared" si="0"/>
        <v>1</v>
      </c>
    </row>
    <row r="18" spans="1:14" ht="60">
      <c r="A18" s="513"/>
      <c r="B18" s="505"/>
      <c r="C18" s="162" t="s">
        <v>90</v>
      </c>
      <c r="D18" s="165" t="s">
        <v>83</v>
      </c>
      <c r="E18" s="165" t="s">
        <v>54</v>
      </c>
      <c r="F18" s="165" t="s">
        <v>54</v>
      </c>
      <c r="G18" s="165" t="s">
        <v>55</v>
      </c>
      <c r="H18" s="166">
        <v>45689</v>
      </c>
      <c r="I18" s="166">
        <v>45746</v>
      </c>
      <c r="J18" s="345" t="s">
        <v>81</v>
      </c>
      <c r="K18" s="336"/>
      <c r="L18" s="143"/>
      <c r="M18" s="72"/>
      <c r="N18" s="120">
        <f t="shared" si="0"/>
        <v>1</v>
      </c>
    </row>
    <row r="19" spans="1:14" ht="90">
      <c r="A19" s="513"/>
      <c r="B19" s="505"/>
      <c r="C19" s="343" t="s">
        <v>91</v>
      </c>
      <c r="D19" s="165" t="s">
        <v>85</v>
      </c>
      <c r="E19" s="165" t="s">
        <v>60</v>
      </c>
      <c r="F19" s="165" t="s">
        <v>61</v>
      </c>
      <c r="G19" s="165" t="s">
        <v>62</v>
      </c>
      <c r="H19" s="166">
        <v>45748</v>
      </c>
      <c r="I19" s="170">
        <v>46022</v>
      </c>
      <c r="J19" s="345"/>
      <c r="K19" s="336">
        <v>0.5</v>
      </c>
      <c r="L19" s="143"/>
      <c r="M19" s="72">
        <v>0.5</v>
      </c>
      <c r="N19" s="120">
        <f t="shared" si="0"/>
        <v>1</v>
      </c>
    </row>
    <row r="20" spans="1:14" ht="30">
      <c r="A20" s="514"/>
      <c r="B20" s="506"/>
      <c r="C20" s="162" t="s">
        <v>92</v>
      </c>
      <c r="D20" s="165" t="s">
        <v>93</v>
      </c>
      <c r="E20" s="165" t="s">
        <v>54</v>
      </c>
      <c r="F20" s="165" t="s">
        <v>54</v>
      </c>
      <c r="G20" s="165" t="s">
        <v>55</v>
      </c>
      <c r="H20" s="164">
        <v>45931</v>
      </c>
      <c r="I20" s="164">
        <v>46022</v>
      </c>
      <c r="J20" s="345"/>
      <c r="K20" s="336"/>
      <c r="L20" s="143"/>
      <c r="M20" s="72">
        <v>1</v>
      </c>
      <c r="N20" s="120">
        <f t="shared" si="0"/>
        <v>1</v>
      </c>
    </row>
    <row r="21" spans="1:14" ht="24.75">
      <c r="G21" s="511" t="s">
        <v>94</v>
      </c>
      <c r="H21" s="511"/>
      <c r="I21" s="511"/>
      <c r="J21" s="38">
        <f>(J6+J7+J10+J14+J15+J17+J18)/7</f>
        <v>1</v>
      </c>
      <c r="K21" s="38">
        <f>(K8+K11+K12+K16+K19)/5</f>
        <v>0.55999999999999994</v>
      </c>
      <c r="L21" s="38">
        <f>(L8+L11+L13+L16+L19)/5</f>
        <v>0.22000000000000003</v>
      </c>
      <c r="M21" s="38">
        <f>(M8+M11+M13+M16+M19+M20)/6</f>
        <v>0.51666666666666672</v>
      </c>
      <c r="N21" s="19"/>
    </row>
    <row r="22" spans="1:14">
      <c r="J22" s="120"/>
      <c r="K22" s="120"/>
      <c r="L22" s="120"/>
      <c r="M22" s="120"/>
      <c r="N22" s="120">
        <f>(J22+K22+L22+M22)/4</f>
        <v>0</v>
      </c>
    </row>
    <row r="23" spans="1:14" ht="24.75">
      <c r="K23" s="38">
        <f>+AVERAGE(K6:K20)</f>
        <v>0.6</v>
      </c>
      <c r="N23" s="19"/>
    </row>
  </sheetData>
  <mergeCells count="21">
    <mergeCell ref="A14:A16"/>
    <mergeCell ref="B14:B16"/>
    <mergeCell ref="A2:M2"/>
    <mergeCell ref="G21:I21"/>
    <mergeCell ref="A17:A20"/>
    <mergeCell ref="B17:B20"/>
    <mergeCell ref="A3:A5"/>
    <mergeCell ref="B3:B5"/>
    <mergeCell ref="J3:M3"/>
    <mergeCell ref="H4:H5"/>
    <mergeCell ref="I4:I5"/>
    <mergeCell ref="C3:C5"/>
    <mergeCell ref="D3:D5"/>
    <mergeCell ref="F3:F5"/>
    <mergeCell ref="G3:G5"/>
    <mergeCell ref="H3:I3"/>
    <mergeCell ref="E3:E5"/>
    <mergeCell ref="A6:A9"/>
    <mergeCell ref="B6:B9"/>
    <mergeCell ref="A10:A13"/>
    <mergeCell ref="B10:B13"/>
  </mergeCells>
  <pageMargins left="0.70866141732283472" right="0.70866141732283472" top="0.74803149606299213" bottom="0.74803149606299213" header="0.31496062992125984" footer="0.31496062992125984"/>
  <pageSetup scale="65" orientation="landscape" r:id="rId1"/>
  <headerFooter>
    <oddHeader>&amp;L&amp;"Calibri"&amp;15&amp;K000000 Información Pública Clasificada&amp;1#_x000D_&amp;C&amp;72
Borrador para 
Consulta Ciudadana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9"/>
  <sheetViews>
    <sheetView showGridLines="0" topLeftCell="H6" zoomScale="55" zoomScaleNormal="55" workbookViewId="0">
      <selection activeCell="H9" sqref="H9"/>
    </sheetView>
  </sheetViews>
  <sheetFormatPr defaultColWidth="11.42578125" defaultRowHeight="23.25"/>
  <cols>
    <col min="1" max="1" width="32" customWidth="1"/>
    <col min="2" max="2" width="32" hidden="1" customWidth="1"/>
    <col min="3" max="4" width="32" customWidth="1"/>
    <col min="5" max="5" width="60.140625" style="25" hidden="1" customWidth="1"/>
    <col min="6" max="6" width="34.7109375" hidden="1" customWidth="1"/>
    <col min="7" max="7" width="44.28515625" style="37" customWidth="1"/>
    <col min="8" max="8" width="22.140625" style="15" customWidth="1"/>
    <col min="9" max="9" width="27" style="15" customWidth="1"/>
    <col min="10" max="10" width="20.5703125" style="15" customWidth="1"/>
    <col min="11" max="11" width="20.42578125" style="15" customWidth="1"/>
    <col min="12" max="12" width="21.140625" style="15" customWidth="1"/>
    <col min="13" max="13" width="31.85546875" style="15" customWidth="1"/>
    <col min="14" max="14" width="23.140625" style="15" customWidth="1"/>
    <col min="15" max="15" width="26.28515625" style="15" customWidth="1"/>
    <col min="16" max="16" width="22.140625" style="15" customWidth="1"/>
    <col min="17" max="17" width="22.42578125" style="15" customWidth="1"/>
    <col min="18" max="18" width="19.42578125" style="15" customWidth="1"/>
    <col min="19" max="19" width="22.5703125" style="15" customWidth="1"/>
    <col min="20" max="20" width="28.7109375" style="15" customWidth="1"/>
    <col min="21" max="21" width="33.140625" style="15" customWidth="1"/>
    <col min="22" max="22" width="19.7109375" style="15" customWidth="1"/>
    <col min="23" max="23" width="25.140625" style="15" customWidth="1"/>
    <col min="24" max="24" width="29.85546875" style="15" customWidth="1"/>
    <col min="25" max="25" width="33" style="15" customWidth="1"/>
    <col min="26" max="26" width="18.5703125" style="15" customWidth="1"/>
    <col min="27" max="27" width="22.42578125" style="15" customWidth="1"/>
    <col min="28" max="28" width="30.85546875" style="15" customWidth="1"/>
    <col min="29" max="29" width="29" style="15" customWidth="1"/>
    <col min="30" max="30" width="18.5703125" style="15" customWidth="1"/>
    <col min="31" max="31" width="24.85546875" style="15" customWidth="1"/>
    <col min="32" max="32" width="32" style="15" customWidth="1"/>
    <col min="33" max="33" width="25.7109375" style="15" customWidth="1"/>
    <col min="34" max="34" width="14.7109375" style="15" customWidth="1"/>
    <col min="35" max="35" width="16.28515625" style="15" customWidth="1"/>
    <col min="36" max="36" width="31.140625" style="15" customWidth="1"/>
    <col min="37" max="37" width="27.5703125" style="15" customWidth="1"/>
    <col min="38" max="38" width="14.7109375" style="15" customWidth="1"/>
    <col min="39" max="39" width="16.28515625" style="15" customWidth="1"/>
    <col min="40" max="40" width="30" style="15" customWidth="1"/>
    <col min="41" max="41" width="36.85546875" style="15" customWidth="1"/>
    <col min="42" max="42" width="17.85546875" style="15" customWidth="1"/>
    <col min="43" max="43" width="26.42578125" style="15" customWidth="1"/>
    <col min="44" max="44" width="31.42578125" style="20" customWidth="1"/>
    <col min="45" max="45" width="28" style="21" customWidth="1"/>
    <col min="46" max="46" width="24.7109375" customWidth="1"/>
    <col min="47" max="47" width="25.140625" customWidth="1"/>
    <col min="48" max="48" width="28.85546875" customWidth="1"/>
  </cols>
  <sheetData>
    <row r="1" spans="1:50">
      <c r="H1" s="106"/>
      <c r="L1" s="107"/>
    </row>
    <row r="3" spans="1:50" s="22" customFormat="1" ht="65.25" customHeight="1">
      <c r="A3" s="526" t="s">
        <v>95</v>
      </c>
      <c r="B3" s="526" t="s">
        <v>35</v>
      </c>
      <c r="C3" s="526" t="s">
        <v>36</v>
      </c>
      <c r="D3" s="526" t="s">
        <v>37</v>
      </c>
      <c r="E3" s="526" t="s">
        <v>96</v>
      </c>
      <c r="F3" s="527" t="s">
        <v>97</v>
      </c>
      <c r="G3" s="515" t="s">
        <v>98</v>
      </c>
      <c r="H3" s="530" t="s">
        <v>3</v>
      </c>
      <c r="I3" s="530"/>
      <c r="J3" s="530"/>
      <c r="K3" s="530"/>
      <c r="L3" s="530" t="s">
        <v>4</v>
      </c>
      <c r="M3" s="530"/>
      <c r="N3" s="530"/>
      <c r="O3" s="530"/>
      <c r="P3" s="530" t="s">
        <v>5</v>
      </c>
      <c r="Q3" s="530"/>
      <c r="R3" s="530"/>
      <c r="S3" s="530"/>
      <c r="T3" s="530" t="s">
        <v>99</v>
      </c>
      <c r="U3" s="530"/>
      <c r="V3" s="530"/>
      <c r="W3" s="530"/>
      <c r="X3" s="530" t="s">
        <v>100</v>
      </c>
      <c r="Y3" s="530"/>
      <c r="Z3" s="530"/>
      <c r="AA3" s="530"/>
      <c r="AB3" s="530" t="s">
        <v>9</v>
      </c>
      <c r="AC3" s="530"/>
      <c r="AD3" s="530"/>
      <c r="AE3" s="530"/>
      <c r="AF3" s="530" t="s">
        <v>11</v>
      </c>
      <c r="AG3" s="530"/>
      <c r="AH3" s="530"/>
      <c r="AI3" s="530"/>
      <c r="AJ3" s="530" t="s">
        <v>101</v>
      </c>
      <c r="AK3" s="530"/>
      <c r="AL3" s="530"/>
      <c r="AM3" s="530"/>
      <c r="AN3" s="530" t="s">
        <v>8</v>
      </c>
      <c r="AO3" s="530"/>
      <c r="AP3" s="530"/>
      <c r="AQ3" s="530"/>
      <c r="AR3" s="174" t="s">
        <v>45</v>
      </c>
      <c r="AS3" s="175" t="s">
        <v>46</v>
      </c>
      <c r="AT3" s="175" t="s">
        <v>102</v>
      </c>
      <c r="AU3" s="175" t="s">
        <v>103</v>
      </c>
      <c r="AV3" s="531" t="s">
        <v>104</v>
      </c>
      <c r="AW3" s="108"/>
    </row>
    <row r="4" spans="1:50" s="20" customFormat="1" ht="26.25" customHeight="1">
      <c r="A4" s="526"/>
      <c r="B4" s="526"/>
      <c r="C4" s="526"/>
      <c r="D4" s="526"/>
      <c r="E4" s="526"/>
      <c r="F4" s="528"/>
      <c r="G4" s="515"/>
      <c r="H4" s="524" t="s">
        <v>105</v>
      </c>
      <c r="I4" s="524" t="s">
        <v>106</v>
      </c>
      <c r="J4" s="524" t="s">
        <v>107</v>
      </c>
      <c r="K4" s="524" t="s">
        <v>108</v>
      </c>
      <c r="L4" s="524" t="s">
        <v>105</v>
      </c>
      <c r="M4" s="524" t="s">
        <v>106</v>
      </c>
      <c r="N4" s="524" t="s">
        <v>107</v>
      </c>
      <c r="O4" s="524" t="s">
        <v>108</v>
      </c>
      <c r="P4" s="524" t="s">
        <v>105</v>
      </c>
      <c r="Q4" s="524" t="s">
        <v>106</v>
      </c>
      <c r="R4" s="524" t="s">
        <v>107</v>
      </c>
      <c r="S4" s="524" t="s">
        <v>108</v>
      </c>
      <c r="T4" s="524" t="s">
        <v>105</v>
      </c>
      <c r="U4" s="524" t="s">
        <v>106</v>
      </c>
      <c r="V4" s="524" t="s">
        <v>107</v>
      </c>
      <c r="W4" s="524" t="s">
        <v>108</v>
      </c>
      <c r="X4" s="524" t="s">
        <v>105</v>
      </c>
      <c r="Y4" s="524" t="s">
        <v>106</v>
      </c>
      <c r="Z4" s="524" t="s">
        <v>107</v>
      </c>
      <c r="AA4" s="524" t="s">
        <v>108</v>
      </c>
      <c r="AB4" s="524" t="s">
        <v>105</v>
      </c>
      <c r="AC4" s="524" t="s">
        <v>106</v>
      </c>
      <c r="AD4" s="524" t="s">
        <v>107</v>
      </c>
      <c r="AE4" s="524" t="s">
        <v>108</v>
      </c>
      <c r="AF4" s="524" t="s">
        <v>105</v>
      </c>
      <c r="AG4" s="524" t="s">
        <v>106</v>
      </c>
      <c r="AH4" s="524" t="s">
        <v>107</v>
      </c>
      <c r="AI4" s="524" t="s">
        <v>108</v>
      </c>
      <c r="AJ4" s="524" t="s">
        <v>105</v>
      </c>
      <c r="AK4" s="524" t="s">
        <v>106</v>
      </c>
      <c r="AL4" s="524" t="s">
        <v>107</v>
      </c>
      <c r="AM4" s="524" t="s">
        <v>108</v>
      </c>
      <c r="AN4" s="524" t="s">
        <v>105</v>
      </c>
      <c r="AO4" s="524" t="s">
        <v>106</v>
      </c>
      <c r="AP4" s="524" t="s">
        <v>107</v>
      </c>
      <c r="AQ4" s="524" t="s">
        <v>108</v>
      </c>
      <c r="AR4" s="524" t="s">
        <v>109</v>
      </c>
      <c r="AS4" s="522" t="s">
        <v>110</v>
      </c>
      <c r="AT4" s="536" t="s">
        <v>110</v>
      </c>
      <c r="AU4" s="538" t="s">
        <v>110</v>
      </c>
      <c r="AV4" s="532"/>
    </row>
    <row r="5" spans="1:50" s="20" customFormat="1">
      <c r="A5" s="526"/>
      <c r="B5" s="526"/>
      <c r="C5" s="526"/>
      <c r="D5" s="526"/>
      <c r="E5" s="526"/>
      <c r="F5" s="529"/>
      <c r="G5" s="51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3"/>
      <c r="AT5" s="537"/>
      <c r="AU5" s="539"/>
      <c r="AV5" s="533"/>
      <c r="AX5" s="20" t="s">
        <v>111</v>
      </c>
    </row>
    <row r="6" spans="1:50" s="8" customFormat="1" ht="75">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70">
        <f>ETITC!O6</f>
        <v>0.6</v>
      </c>
      <c r="I6" s="70">
        <v>0.4</v>
      </c>
      <c r="J6" s="70">
        <f>ETITC!Y6</f>
        <v>0</v>
      </c>
      <c r="K6" s="70">
        <f>ETITC!AD6</f>
        <v>0</v>
      </c>
      <c r="L6" s="70">
        <f>FODESEP!O6</f>
        <v>0.6</v>
      </c>
      <c r="M6" s="70">
        <f>FODESEP!T6</f>
        <v>0.4</v>
      </c>
      <c r="N6" s="70">
        <f>FODESEP!Y6</f>
        <v>0</v>
      </c>
      <c r="O6" s="70">
        <f>FODESEP!AD6</f>
        <v>0</v>
      </c>
      <c r="P6" s="70">
        <f>ICFES!O6</f>
        <v>0.33</v>
      </c>
      <c r="Q6" s="70">
        <f>ICFES!T6</f>
        <v>0</v>
      </c>
      <c r="R6" s="70">
        <f>ICFES!Y6</f>
        <v>1</v>
      </c>
      <c r="S6" s="70">
        <f>ICFES!AD6</f>
        <v>0</v>
      </c>
      <c r="T6" s="70">
        <f>'INFOTEP SAI'!O6</f>
        <v>1</v>
      </c>
      <c r="U6" s="70">
        <f>'INFOTEP SAI'!T6</f>
        <v>0</v>
      </c>
      <c r="V6" s="70">
        <f>'INFOTEP SAI'!Y6</f>
        <v>0</v>
      </c>
      <c r="W6" s="70">
        <f>'INFOTEP SAI'!AD6</f>
        <v>0</v>
      </c>
      <c r="X6" s="70">
        <f>'INFOTEP SAN JUAN'!O6</f>
        <v>0.6</v>
      </c>
      <c r="Y6" s="70">
        <f>'INFOTEP SAN JUAN'!T6</f>
        <v>0</v>
      </c>
      <c r="Z6" s="70">
        <f>'INFOTEP SAN JUAN'!Y6</f>
        <v>0</v>
      </c>
      <c r="AA6" s="70">
        <f>'INFOTEP SAN JUAN'!AD6</f>
        <v>0</v>
      </c>
      <c r="AB6" s="70">
        <f>ITFIP!O6</f>
        <v>0.6</v>
      </c>
      <c r="AC6" s="70" t="str">
        <f>ITFIP!T6</f>
        <v> </v>
      </c>
      <c r="AD6" s="70">
        <f>ITFIP!Y6</f>
        <v>0</v>
      </c>
      <c r="AE6" s="70">
        <f>ITFIP!AD6</f>
        <v>0</v>
      </c>
      <c r="AF6" s="70">
        <f>MEN!O6</f>
        <v>1</v>
      </c>
      <c r="AG6" s="70">
        <f>MEN!T6</f>
        <v>0</v>
      </c>
      <c r="AH6" s="70">
        <f>MEN!Y6</f>
        <v>0</v>
      </c>
      <c r="AI6" s="70">
        <f>MEN!AD6</f>
        <v>0</v>
      </c>
      <c r="AJ6" s="70">
        <f>UAPA!O6</f>
        <v>0</v>
      </c>
      <c r="AK6" s="70">
        <f>UAPA!T6</f>
        <v>0</v>
      </c>
      <c r="AL6" s="70">
        <f>UAPA!Y6</f>
        <v>0</v>
      </c>
      <c r="AM6" s="70">
        <f>UAPA!AD6</f>
        <v>0</v>
      </c>
      <c r="AN6" s="70">
        <f>INTENALCO!O6</f>
        <v>0.33</v>
      </c>
      <c r="AO6" s="70">
        <f>INTENALCO!T6</f>
        <v>0</v>
      </c>
      <c r="AP6" s="70">
        <f>INTENALCO!Y6</f>
        <v>1</v>
      </c>
      <c r="AQ6" s="70">
        <f>INTENALCO!AD6</f>
        <v>0</v>
      </c>
      <c r="AR6" s="70">
        <f>(H6+L6+P6+T6+X6+AB6+AF6+AJ6+AN6)/9</f>
        <v>0.56222222222222229</v>
      </c>
      <c r="AS6" s="70" t="e">
        <f>(I6+M6+Q6+U6+Y6+AC6+AG6+AK6+AO6)/AU69</f>
        <v>#VALUE!</v>
      </c>
      <c r="AT6" s="70"/>
      <c r="AU6" s="70">
        <f>(K6+O6+S6+W6+AA6+AE6+AI6+AM6+AQ6)/9</f>
        <v>0</v>
      </c>
      <c r="AV6" s="70" t="e">
        <f>(H6+I6+L6+M6+P6+Q6+T6+X6+Y6+AB6+AC6+AF6+AJ6+AN6+AO6)/15</f>
        <v>#VALUE!</v>
      </c>
      <c r="AW6" s="230">
        <v>1</v>
      </c>
      <c r="AX6" s="151">
        <f>AN6+AO6+AP6</f>
        <v>1.33</v>
      </c>
    </row>
    <row r="7" spans="1:50" s="8" customFormat="1" ht="90">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70">
        <f>ETITC!O7</f>
        <v>0.6</v>
      </c>
      <c r="I7" s="70">
        <v>0.4</v>
      </c>
      <c r="J7" s="70">
        <f>ETITC!Y7</f>
        <v>0</v>
      </c>
      <c r="K7" s="70">
        <f>ETITC!AD7</f>
        <v>0</v>
      </c>
      <c r="L7" s="70">
        <f>FODESEP!O7</f>
        <v>0.6</v>
      </c>
      <c r="M7" s="70">
        <f>FODESEP!T7</f>
        <v>0</v>
      </c>
      <c r="N7" s="70">
        <f>FODESEP!Y7</f>
        <v>0</v>
      </c>
      <c r="O7" s="70">
        <f>FODESEP!AD7</f>
        <v>0</v>
      </c>
      <c r="P7" s="70">
        <f>ICFES!O7</f>
        <v>0.33</v>
      </c>
      <c r="Q7" s="70">
        <f>ICFES!T7</f>
        <v>0</v>
      </c>
      <c r="R7" s="70">
        <f>ICFES!Y7</f>
        <v>1</v>
      </c>
      <c r="S7" s="70">
        <f>ICFES!AD7</f>
        <v>0</v>
      </c>
      <c r="T7" s="70">
        <f>'INFOTEP SAI'!O7</f>
        <v>1</v>
      </c>
      <c r="U7" s="70">
        <f>'INFOTEP SAI'!T7</f>
        <v>0</v>
      </c>
      <c r="V7" s="70">
        <f>'INFOTEP SAI'!Y7</f>
        <v>0</v>
      </c>
      <c r="W7" s="70">
        <f>'INFOTEP SAI'!AD7</f>
        <v>0</v>
      </c>
      <c r="X7" s="70">
        <f>'INFOTEP SAN JUAN'!O7</f>
        <v>0.6</v>
      </c>
      <c r="Y7" s="70">
        <f>'INFOTEP SAN JUAN'!T7</f>
        <v>0</v>
      </c>
      <c r="Z7" s="70">
        <f>'INFOTEP SAN JUAN'!Y7</f>
        <v>0</v>
      </c>
      <c r="AA7" s="70">
        <f>'INFOTEP SAN JUAN'!AD7</f>
        <v>0</v>
      </c>
      <c r="AB7" s="70">
        <f>ITFIP!O7</f>
        <v>0.93</v>
      </c>
      <c r="AC7" s="70" t="str">
        <f>ITFIP!T7</f>
        <v> </v>
      </c>
      <c r="AD7" s="70">
        <f>ITFIP!Y7</f>
        <v>0</v>
      </c>
      <c r="AE7" s="70">
        <f>ITFIP!AD7</f>
        <v>0</v>
      </c>
      <c r="AF7" s="70">
        <f>MEN!O7</f>
        <v>1</v>
      </c>
      <c r="AG7" s="70">
        <f>MEN!T7</f>
        <v>0</v>
      </c>
      <c r="AH7" s="70">
        <f>MEN!Y7</f>
        <v>0</v>
      </c>
      <c r="AI7" s="70">
        <f>MEN!AD7</f>
        <v>0</v>
      </c>
      <c r="AJ7" s="70">
        <f>UAPA!O7</f>
        <v>0</v>
      </c>
      <c r="AK7" s="70">
        <f>UAPA!T7</f>
        <v>0</v>
      </c>
      <c r="AL7" s="70">
        <f>UAPA!Y7</f>
        <v>0</v>
      </c>
      <c r="AM7" s="70">
        <f>UAPA!AD7</f>
        <v>0</v>
      </c>
      <c r="AN7" s="70">
        <f>INTENALCO!O7</f>
        <v>0.33</v>
      </c>
      <c r="AO7" s="70">
        <f>INTENALCO!T7</f>
        <v>0</v>
      </c>
      <c r="AP7" s="70">
        <f>INTENALCO!Y7</f>
        <v>1</v>
      </c>
      <c r="AQ7" s="70">
        <f>INTENALCO!AD7</f>
        <v>0</v>
      </c>
      <c r="AR7" s="70">
        <f t="shared" ref="AR7:AR21" si="0">(H7+L7+P7+T7+X7+AB7+AF7+AJ7+AN7)/9</f>
        <v>0.59888888888888892</v>
      </c>
      <c r="AS7" s="70" t="e">
        <f t="shared" ref="AS7:AS21" si="1">(I7+M7+Q7+U7+Y7+AC7+AG7+AK7+AO7)/9</f>
        <v>#VALUE!</v>
      </c>
      <c r="AT7" s="70">
        <f t="shared" ref="AT7:AT20" si="2">(J7+N7+R7+V7+Z7+AD7+AH7+AL7+AP7)/9</f>
        <v>0.22222222222222221</v>
      </c>
      <c r="AU7" s="70">
        <f t="shared" ref="AU7:AU21" si="3">(K7+O7+S7+W7+AA7+AE7+AI7+AM7+AQ7)/9</f>
        <v>0</v>
      </c>
      <c r="AV7" s="70" t="e">
        <f t="shared" ref="AV7:AV23" si="4">(AR7+AS7+AT7+AU7)/4</f>
        <v>#VALUE!</v>
      </c>
      <c r="AW7" s="230">
        <v>2</v>
      </c>
      <c r="AX7" s="151">
        <f>AN7+AO7+AP7</f>
        <v>1.33</v>
      </c>
    </row>
    <row r="8" spans="1:50" s="8" customFormat="1" ht="75">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70">
        <f>ETITC!O8</f>
        <v>0</v>
      </c>
      <c r="I8" s="70">
        <f>ETITC!T8</f>
        <v>0.66</v>
      </c>
      <c r="J8" s="467">
        <f>ETITC!Y8</f>
        <v>0.3</v>
      </c>
      <c r="K8" s="70">
        <f>ETITC!AD8</f>
        <v>0</v>
      </c>
      <c r="L8" s="70">
        <f>FODESEP!O8</f>
        <v>0</v>
      </c>
      <c r="M8" s="70">
        <f>FODESEP!T8</f>
        <v>0.4</v>
      </c>
      <c r="N8" s="70">
        <f>FODESEP!Y8</f>
        <v>0.19</v>
      </c>
      <c r="O8" s="70">
        <f>FODESEP!AD8</f>
        <v>0.3</v>
      </c>
      <c r="P8" s="70" t="str">
        <f>ICFES!O8</f>
        <v>N/A</v>
      </c>
      <c r="Q8" s="70">
        <f>ICFES!T8</f>
        <v>0.4</v>
      </c>
      <c r="R8" s="70">
        <f>ICFES!Y8</f>
        <v>0.3</v>
      </c>
      <c r="S8" s="70">
        <f>ICFES!AD8</f>
        <v>0</v>
      </c>
      <c r="T8" s="70">
        <f>'INFOTEP SAI'!O8</f>
        <v>0</v>
      </c>
      <c r="U8" s="70">
        <f>'INFOTEP SAI'!T8</f>
        <v>0.4</v>
      </c>
      <c r="V8" s="70">
        <f>'INFOTEP SAI'!Y8</f>
        <v>0.3</v>
      </c>
      <c r="W8" s="70">
        <f>'INFOTEP SAI'!AD8</f>
        <v>0</v>
      </c>
      <c r="X8" s="70">
        <f>'INFOTEP SAN JUAN'!O8</f>
        <v>0</v>
      </c>
      <c r="Y8" s="70">
        <f>'INFOTEP SAN JUAN'!T8</f>
        <v>0.4</v>
      </c>
      <c r="Z8" s="70">
        <f>'INFOTEP SAN JUAN'!Y8</f>
        <v>0.3</v>
      </c>
      <c r="AA8" s="70">
        <f>'INFOTEP SAN JUAN'!AD8</f>
        <v>0</v>
      </c>
      <c r="AB8" s="70">
        <f>ITFIP!O8</f>
        <v>0</v>
      </c>
      <c r="AC8" s="70">
        <f>ITFIP!T8</f>
        <v>0.4</v>
      </c>
      <c r="AD8" s="70">
        <f>ITFIP!Y8</f>
        <v>0</v>
      </c>
      <c r="AE8" s="70">
        <f>ITFIP!AD8</f>
        <v>0</v>
      </c>
      <c r="AF8" s="70">
        <f>MEN!O8</f>
        <v>0</v>
      </c>
      <c r="AG8" s="70">
        <f>MEN!T8</f>
        <v>0.4</v>
      </c>
      <c r="AH8" s="70">
        <f>MEN!Y8</f>
        <v>0.3</v>
      </c>
      <c r="AI8" s="70">
        <f>MEN!AD8</f>
        <v>0</v>
      </c>
      <c r="AJ8" s="70" t="str">
        <f>UAPA!O8</f>
        <v>N/A</v>
      </c>
      <c r="AK8" s="70">
        <f>UAPA!T8</f>
        <v>0.4</v>
      </c>
      <c r="AL8" s="70">
        <f>UAPA!Y8</f>
        <v>0.3</v>
      </c>
      <c r="AM8" s="70">
        <f>UAPA!AD8</f>
        <v>0</v>
      </c>
      <c r="AN8" s="70">
        <f>INTENALCO!O8</f>
        <v>0</v>
      </c>
      <c r="AO8" s="70">
        <f>INTENALCO!T8</f>
        <v>0</v>
      </c>
      <c r="AP8" s="70">
        <f>INTENALCO!Y8</f>
        <v>0</v>
      </c>
      <c r="AQ8" s="70">
        <f>INTENALCO!AD8</f>
        <v>0</v>
      </c>
      <c r="AR8" s="70" t="e">
        <f t="shared" si="0"/>
        <v>#VALUE!</v>
      </c>
      <c r="AS8" s="70">
        <f t="shared" si="1"/>
        <v>0.38444444444444437</v>
      </c>
      <c r="AT8" s="70">
        <f t="shared" si="2"/>
        <v>0.22111111111111115</v>
      </c>
      <c r="AU8" s="70">
        <f t="shared" si="3"/>
        <v>3.3333333333333333E-2</v>
      </c>
      <c r="AV8" s="70" t="e">
        <f t="shared" si="4"/>
        <v>#VALUE!</v>
      </c>
      <c r="AW8" s="230">
        <v>3</v>
      </c>
      <c r="AX8" s="151">
        <f t="shared" ref="AX8:AX18" si="5">AN8+AO8+AP8</f>
        <v>0</v>
      </c>
    </row>
    <row r="9" spans="1:50" s="8" customFormat="1" ht="93.75">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218">
        <f>ETITC!O9</f>
        <v>0</v>
      </c>
      <c r="I9" s="218">
        <f>ETITC!T9</f>
        <v>0</v>
      </c>
      <c r="J9" s="218">
        <f>ETITC!Y9</f>
        <v>0</v>
      </c>
      <c r="K9" s="218">
        <f>ETITC!AD9</f>
        <v>0</v>
      </c>
      <c r="L9" s="218">
        <f>FODESEP!O9</f>
        <v>0</v>
      </c>
      <c r="M9" s="218">
        <f>FODESEP!T9</f>
        <v>0</v>
      </c>
      <c r="N9" s="218">
        <f>FODESEP!Y9</f>
        <v>0</v>
      </c>
      <c r="O9" s="218">
        <f>FODESEP!AD9</f>
        <v>0</v>
      </c>
      <c r="P9" s="218" t="str">
        <f>ICFES!O9</f>
        <v>N/A</v>
      </c>
      <c r="Q9" s="218" t="str">
        <f>ICFES!T9</f>
        <v>N/A</v>
      </c>
      <c r="R9" s="218" t="str">
        <f>ICFES!Y9</f>
        <v>-</v>
      </c>
      <c r="S9" s="218">
        <f>ICFES!AD9</f>
        <v>0</v>
      </c>
      <c r="T9" s="218">
        <f>'INFOTEP SAI'!O9</f>
        <v>0</v>
      </c>
      <c r="U9" s="218">
        <f>'INFOTEP SAI'!T9</f>
        <v>0</v>
      </c>
      <c r="V9" s="218">
        <f>'INFOTEP SAI'!Y9</f>
        <v>0</v>
      </c>
      <c r="W9" s="218">
        <f>'INFOTEP SAI'!AD9</f>
        <v>0</v>
      </c>
      <c r="X9" s="218">
        <f>'INFOTEP SAN JUAN'!O9</f>
        <v>0</v>
      </c>
      <c r="Y9" s="218">
        <f>'INFOTEP SAN JUAN'!T9</f>
        <v>0</v>
      </c>
      <c r="Z9" s="218">
        <f>'INFOTEP SAN JUAN'!Y9</f>
        <v>0</v>
      </c>
      <c r="AA9" s="218">
        <f>'INFOTEP SAN JUAN'!AD9</f>
        <v>0</v>
      </c>
      <c r="AB9" s="218">
        <f>ITFIP!O9</f>
        <v>0</v>
      </c>
      <c r="AC9" s="218" t="str">
        <f>ITFIP!T9</f>
        <v> </v>
      </c>
      <c r="AD9" s="218">
        <f>ITFIP!Y9</f>
        <v>0</v>
      </c>
      <c r="AE9" s="218">
        <f>ITFIP!AD9</f>
        <v>0</v>
      </c>
      <c r="AF9" s="218">
        <f>MEN!O9</f>
        <v>0</v>
      </c>
      <c r="AG9" s="218">
        <f>MEN!T9</f>
        <v>0</v>
      </c>
      <c r="AH9" s="218">
        <f>MEN!Y9</f>
        <v>0</v>
      </c>
      <c r="AI9" s="218">
        <f>MEN!AD9</f>
        <v>0</v>
      </c>
      <c r="AJ9" s="218" t="str">
        <f>UAPA!O9</f>
        <v>N/A</v>
      </c>
      <c r="AK9" s="218">
        <f>UAPA!T9</f>
        <v>0</v>
      </c>
      <c r="AL9" s="218">
        <f>UAPA!Y9</f>
        <v>0</v>
      </c>
      <c r="AM9" s="218">
        <f>UAPA!AD9</f>
        <v>0</v>
      </c>
      <c r="AN9" s="218">
        <f>INTENALCO!O9</f>
        <v>0</v>
      </c>
      <c r="AO9" s="218">
        <f>INTENALCO!T9</f>
        <v>0</v>
      </c>
      <c r="AP9" s="218">
        <f>INTENALCO!Y9</f>
        <v>0</v>
      </c>
      <c r="AQ9" s="218">
        <f>INTENALCO!AD9</f>
        <v>0</v>
      </c>
      <c r="AR9" s="218" t="e">
        <f t="shared" si="0"/>
        <v>#VALUE!</v>
      </c>
      <c r="AS9" s="218" t="e">
        <f t="shared" si="1"/>
        <v>#VALUE!</v>
      </c>
      <c r="AT9" s="218" t="e">
        <f t="shared" si="2"/>
        <v>#VALUE!</v>
      </c>
      <c r="AU9" s="218">
        <f t="shared" si="3"/>
        <v>0</v>
      </c>
      <c r="AV9" s="218" t="e">
        <f t="shared" si="4"/>
        <v>#VALUE!</v>
      </c>
      <c r="AW9" s="232">
        <v>4</v>
      </c>
      <c r="AX9" s="233">
        <f t="shared" si="5"/>
        <v>0</v>
      </c>
    </row>
    <row r="10" spans="1:50" s="8" customFormat="1" ht="135">
      <c r="A10" s="504" t="s">
        <v>65</v>
      </c>
      <c r="B10" s="519" t="s">
        <v>66</v>
      </c>
      <c r="C10" s="168"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70">
        <f>ETITC!O10</f>
        <v>0</v>
      </c>
      <c r="I10" s="70">
        <f>ETITC!T10</f>
        <v>1</v>
      </c>
      <c r="J10" s="70">
        <f>ETITC!Y10</f>
        <v>0</v>
      </c>
      <c r="K10" s="70">
        <f>ETITC!AD10</f>
        <v>0</v>
      </c>
      <c r="L10" s="70">
        <f>FODESEP!O10</f>
        <v>1</v>
      </c>
      <c r="M10" s="70">
        <f>FODESEP!T10</f>
        <v>0</v>
      </c>
      <c r="N10" s="70">
        <f>FODESEP!Y10</f>
        <v>0</v>
      </c>
      <c r="O10" s="70">
        <f>FODESEP!AD10</f>
        <v>0</v>
      </c>
      <c r="P10" s="70">
        <f>ICFES!O10</f>
        <v>0.93</v>
      </c>
      <c r="Q10" s="70" t="str">
        <f>ICFES!T10</f>
        <v>n/a</v>
      </c>
      <c r="R10" s="70">
        <f>ICFES!Y10</f>
        <v>1</v>
      </c>
      <c r="S10" s="70">
        <f>ICFES!AD10</f>
        <v>0</v>
      </c>
      <c r="T10" s="70">
        <f>'INFOTEP SAI'!O10</f>
        <v>1</v>
      </c>
      <c r="U10" s="70">
        <f>'INFOTEP SAI'!T10</f>
        <v>0</v>
      </c>
      <c r="V10" s="70">
        <f>'INFOTEP SAI'!Y10</f>
        <v>0</v>
      </c>
      <c r="W10" s="70">
        <f>'INFOTEP SAI'!AD10</f>
        <v>0</v>
      </c>
      <c r="X10" s="70">
        <f>'INFOTEP SAN JUAN'!O10</f>
        <v>1</v>
      </c>
      <c r="Y10" s="70">
        <f>'INFOTEP SAN JUAN'!T10</f>
        <v>0</v>
      </c>
      <c r="Z10" s="70">
        <f>'INFOTEP SAN JUAN'!Y10</f>
        <v>0</v>
      </c>
      <c r="AA10" s="70">
        <f>'INFOTEP SAN JUAN'!AD10</f>
        <v>0</v>
      </c>
      <c r="AB10" s="70">
        <f>ITFIP!O10</f>
        <v>1</v>
      </c>
      <c r="AC10" s="70" t="str">
        <f>ITFIP!T10</f>
        <v> </v>
      </c>
      <c r="AD10" s="70">
        <f>ITFIP!Y10</f>
        <v>0</v>
      </c>
      <c r="AE10" s="70">
        <f>ITFIP!AD10</f>
        <v>0</v>
      </c>
      <c r="AF10" s="70">
        <f>MEN!O10</f>
        <v>1</v>
      </c>
      <c r="AG10" s="70">
        <f>MEN!T10</f>
        <v>0</v>
      </c>
      <c r="AH10" s="70">
        <f>MEN!Y10</f>
        <v>0</v>
      </c>
      <c r="AI10" s="70">
        <f>MEN!AD10</f>
        <v>0</v>
      </c>
      <c r="AJ10" s="70">
        <f>UAPA!O10</f>
        <v>1</v>
      </c>
      <c r="AK10" s="70">
        <f>UAPA!T10</f>
        <v>0</v>
      </c>
      <c r="AL10" s="70">
        <f>UAPA!Y10</f>
        <v>0</v>
      </c>
      <c r="AM10" s="70">
        <f>UAPA!AD10</f>
        <v>0</v>
      </c>
      <c r="AN10" s="70">
        <f>INTENALCO!O10</f>
        <v>1</v>
      </c>
      <c r="AO10" s="70">
        <f>INTENALCO!T10</f>
        <v>0</v>
      </c>
      <c r="AP10" s="70">
        <f>INTENALCO!Y10</f>
        <v>0</v>
      </c>
      <c r="AQ10" s="70">
        <f>INTENALCO!AD10</f>
        <v>0</v>
      </c>
      <c r="AR10" s="70">
        <f t="shared" si="0"/>
        <v>0.88111111111111107</v>
      </c>
      <c r="AS10" s="70" t="e">
        <f t="shared" si="1"/>
        <v>#VALUE!</v>
      </c>
      <c r="AT10" s="70">
        <f t="shared" si="2"/>
        <v>0.1111111111111111</v>
      </c>
      <c r="AU10" s="70">
        <f t="shared" si="3"/>
        <v>0</v>
      </c>
      <c r="AV10" s="70" t="e">
        <f t="shared" si="4"/>
        <v>#VALUE!</v>
      </c>
      <c r="AW10" s="230">
        <v>5</v>
      </c>
      <c r="AX10" s="151">
        <f t="shared" si="5"/>
        <v>1</v>
      </c>
    </row>
    <row r="11" spans="1:50" s="8" customFormat="1" ht="90">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70">
        <f>ETITC!O11</f>
        <v>0</v>
      </c>
      <c r="I11" s="70">
        <f>ETITC!T11</f>
        <v>0.4</v>
      </c>
      <c r="J11" s="467">
        <f>ETITC!Y11</f>
        <v>0.3</v>
      </c>
      <c r="K11" s="70">
        <f>ETITC!AD11</f>
        <v>0</v>
      </c>
      <c r="L11" s="70">
        <f>FODESEP!O11</f>
        <v>0</v>
      </c>
      <c r="M11" s="70">
        <f>FODESEP!T11</f>
        <v>0.4</v>
      </c>
      <c r="N11" s="70">
        <f>FODESEP!Y11</f>
        <v>0.3</v>
      </c>
      <c r="O11" s="70">
        <f>FODESEP!AD11</f>
        <v>0.3</v>
      </c>
      <c r="P11" s="70" t="str">
        <f>ICFES!O11</f>
        <v>N/A</v>
      </c>
      <c r="Q11" s="70">
        <f>ICFES!T11</f>
        <v>0.4</v>
      </c>
      <c r="R11" s="70">
        <f>ICFES!Y11</f>
        <v>0.3</v>
      </c>
      <c r="S11" s="70">
        <f>ICFES!AD11</f>
        <v>0</v>
      </c>
      <c r="T11" s="70" t="str">
        <f>'INFOTEP SAI'!O11</f>
        <v>N/A</v>
      </c>
      <c r="U11" s="70">
        <f>'INFOTEP SAI'!T11</f>
        <v>0.4</v>
      </c>
      <c r="V11" s="70">
        <f>'INFOTEP SAI'!Y11</f>
        <v>0.3</v>
      </c>
      <c r="W11" s="70">
        <f>'INFOTEP SAI'!AD11</f>
        <v>0</v>
      </c>
      <c r="X11" s="70">
        <f>'INFOTEP SAN JUAN'!O11</f>
        <v>0</v>
      </c>
      <c r="Y11" s="70">
        <f>'INFOTEP SAN JUAN'!T11</f>
        <v>0.4</v>
      </c>
      <c r="Z11" s="70">
        <f>'INFOTEP SAN JUAN'!Y11</f>
        <v>0.3</v>
      </c>
      <c r="AA11" s="70">
        <f>'INFOTEP SAN JUAN'!AD11</f>
        <v>0</v>
      </c>
      <c r="AB11" s="70">
        <f>ITFIP!O11</f>
        <v>0</v>
      </c>
      <c r="AC11" s="70">
        <f>ITFIP!T11</f>
        <v>0.4</v>
      </c>
      <c r="AD11" s="70">
        <f>ITFIP!Y11</f>
        <v>0.3</v>
      </c>
      <c r="AE11" s="70">
        <f>ITFIP!AD11</f>
        <v>0</v>
      </c>
      <c r="AF11" s="70">
        <f>MEN!O11</f>
        <v>0</v>
      </c>
      <c r="AG11" s="70">
        <f>MEN!T11</f>
        <v>0.4</v>
      </c>
      <c r="AH11" s="70">
        <f>MEN!Y11</f>
        <v>0.3</v>
      </c>
      <c r="AI11" s="70">
        <f>MEN!AD11</f>
        <v>0</v>
      </c>
      <c r="AJ11" s="70" t="str">
        <f>UAPA!O11</f>
        <v>N/A</v>
      </c>
      <c r="AK11" s="70">
        <f>UAPA!T11</f>
        <v>0.4</v>
      </c>
      <c r="AL11" s="70">
        <f>UAPA!Y11</f>
        <v>0.3</v>
      </c>
      <c r="AM11" s="70">
        <f>UAPA!AD11</f>
        <v>0</v>
      </c>
      <c r="AN11" s="70">
        <f>INTENALCO!O11</f>
        <v>0</v>
      </c>
      <c r="AO11" s="70">
        <f>INTENALCO!T11</f>
        <v>0.4</v>
      </c>
      <c r="AP11" s="70">
        <f>INTENALCO!Y11</f>
        <v>0.3</v>
      </c>
      <c r="AQ11" s="70">
        <f>INTENALCO!AD11</f>
        <v>0</v>
      </c>
      <c r="AR11" s="70" t="e">
        <f t="shared" si="0"/>
        <v>#VALUE!</v>
      </c>
      <c r="AS11" s="70">
        <f t="shared" si="1"/>
        <v>0.39999999999999997</v>
      </c>
      <c r="AT11" s="70">
        <f t="shared" si="2"/>
        <v>0.3</v>
      </c>
      <c r="AU11" s="70">
        <f t="shared" si="3"/>
        <v>3.3333333333333333E-2</v>
      </c>
      <c r="AV11" s="70" t="e">
        <f t="shared" si="4"/>
        <v>#VALUE!</v>
      </c>
      <c r="AW11" s="230"/>
      <c r="AX11" s="151">
        <f t="shared" si="5"/>
        <v>0.7</v>
      </c>
    </row>
    <row r="12" spans="1:50" s="8" customFormat="1" ht="105">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70">
        <f>ETITC!O12</f>
        <v>0</v>
      </c>
      <c r="I12" s="70">
        <f>ETITC!T12</f>
        <v>1</v>
      </c>
      <c r="J12" s="70">
        <f>ETITC!Y12</f>
        <v>0</v>
      </c>
      <c r="K12" s="70">
        <f>ETITC!AD12</f>
        <v>0</v>
      </c>
      <c r="L12" s="70">
        <f>FODESEP!O12</f>
        <v>0</v>
      </c>
      <c r="M12" s="70">
        <f>FODESEP!T12</f>
        <v>1</v>
      </c>
      <c r="N12" s="70">
        <f>FODESEP!Y12</f>
        <v>0</v>
      </c>
      <c r="O12" s="70">
        <f>FODESEP!AD12</f>
        <v>0</v>
      </c>
      <c r="P12" s="70" t="str">
        <f>ICFES!O12</f>
        <v>N/A</v>
      </c>
      <c r="Q12" s="70">
        <f>ICFES!T12</f>
        <v>1</v>
      </c>
      <c r="R12" s="70">
        <f>ICFES!Y12</f>
        <v>1</v>
      </c>
      <c r="S12" s="70">
        <f>ICFES!AD12</f>
        <v>0</v>
      </c>
      <c r="T12" s="70" t="str">
        <f>'INFOTEP SAI'!O12</f>
        <v>N/A</v>
      </c>
      <c r="U12" s="70">
        <f>'INFOTEP SAI'!T12</f>
        <v>1</v>
      </c>
      <c r="V12" s="70">
        <f>'INFOTEP SAI'!Y12</f>
        <v>0</v>
      </c>
      <c r="W12" s="70">
        <f>'INFOTEP SAI'!AD12</f>
        <v>0</v>
      </c>
      <c r="X12" s="70">
        <f>'INFOTEP SAN JUAN'!O12</f>
        <v>0</v>
      </c>
      <c r="Y12" s="70">
        <f>'INFOTEP SAN JUAN'!T12</f>
        <v>0</v>
      </c>
      <c r="Z12" s="70">
        <f>'INFOTEP SAN JUAN'!Y12</f>
        <v>0</v>
      </c>
      <c r="AA12" s="70">
        <f>'INFOTEP SAN JUAN'!AD12</f>
        <v>0</v>
      </c>
      <c r="AB12" s="70">
        <f>ITFIP!O12</f>
        <v>0</v>
      </c>
      <c r="AC12" s="70">
        <f>ITFIP!T12</f>
        <v>0</v>
      </c>
      <c r="AD12" s="70">
        <f>ITFIP!Y12</f>
        <v>0</v>
      </c>
      <c r="AE12" s="70">
        <f>ITFIP!AD12</f>
        <v>0</v>
      </c>
      <c r="AF12" s="70">
        <f>MEN!O12</f>
        <v>0</v>
      </c>
      <c r="AG12" s="70">
        <f>MEN!T12</f>
        <v>1</v>
      </c>
      <c r="AH12" s="70">
        <f>MEN!Y12</f>
        <v>0</v>
      </c>
      <c r="AI12" s="70">
        <f>MEN!AD12</f>
        <v>0</v>
      </c>
      <c r="AJ12" s="70" t="str">
        <f>UAPA!O12</f>
        <v>N/A</v>
      </c>
      <c r="AK12" s="70">
        <f>UAPA!T12</f>
        <v>1</v>
      </c>
      <c r="AL12" s="70">
        <f>UAPA!Y12</f>
        <v>0</v>
      </c>
      <c r="AM12" s="70">
        <f>UAPA!AD12</f>
        <v>0</v>
      </c>
      <c r="AN12" s="70">
        <f>INTENALCO!O12</f>
        <v>0</v>
      </c>
      <c r="AO12" s="70">
        <f>INTENALCO!T12</f>
        <v>0</v>
      </c>
      <c r="AP12" s="70">
        <f>INTENALCO!Y12</f>
        <v>0</v>
      </c>
      <c r="AQ12" s="70">
        <f>INTENALCO!AD12</f>
        <v>0</v>
      </c>
      <c r="AR12" s="70" t="e">
        <f t="shared" si="0"/>
        <v>#VALUE!</v>
      </c>
      <c r="AS12" s="70">
        <f t="shared" si="1"/>
        <v>0.66666666666666663</v>
      </c>
      <c r="AT12" s="70">
        <f t="shared" si="2"/>
        <v>0.1111111111111111</v>
      </c>
      <c r="AU12" s="70">
        <f t="shared" si="3"/>
        <v>0</v>
      </c>
      <c r="AV12" s="70" t="e">
        <f t="shared" si="4"/>
        <v>#VALUE!</v>
      </c>
      <c r="AW12" s="230">
        <v>7</v>
      </c>
      <c r="AX12" s="151">
        <f t="shared" si="5"/>
        <v>0</v>
      </c>
    </row>
    <row r="13" spans="1:50" ht="45">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70">
        <f>ETITC!O13</f>
        <v>0</v>
      </c>
      <c r="I13" s="70">
        <f>ETITC!T13</f>
        <v>0</v>
      </c>
      <c r="J13" s="467">
        <f>ETITC!Y13</f>
        <v>0.5</v>
      </c>
      <c r="K13" s="70">
        <f>ETITC!AD13</f>
        <v>0</v>
      </c>
      <c r="L13" s="70">
        <f>FODESEP!O13</f>
        <v>0</v>
      </c>
      <c r="M13" s="70">
        <f>FODESEP!T13</f>
        <v>0</v>
      </c>
      <c r="N13" s="70">
        <f>FODESEP!Y13</f>
        <v>0.5</v>
      </c>
      <c r="O13" s="70">
        <f>FODESEP!AD13</f>
        <v>0.5</v>
      </c>
      <c r="P13" s="70" t="str">
        <f>ICFES!O13</f>
        <v>N/A</v>
      </c>
      <c r="Q13" s="70" t="str">
        <f>ICFES!T13</f>
        <v>n/a</v>
      </c>
      <c r="R13" s="70">
        <f>ICFES!Y13</f>
        <v>0.5</v>
      </c>
      <c r="S13" s="70">
        <f>ICFES!AD13</f>
        <v>0</v>
      </c>
      <c r="T13" s="70" t="str">
        <f>'INFOTEP SAI'!O13</f>
        <v>N/A</v>
      </c>
      <c r="U13" s="70">
        <f>'INFOTEP SAI'!T13</f>
        <v>0</v>
      </c>
      <c r="V13" s="70">
        <f>'INFOTEP SAI'!Y13</f>
        <v>0.5</v>
      </c>
      <c r="W13" s="70">
        <f>'INFOTEP SAI'!AD13</f>
        <v>0</v>
      </c>
      <c r="X13" s="70">
        <f>'INFOTEP SAN JUAN'!O13</f>
        <v>0</v>
      </c>
      <c r="Y13" s="70">
        <f>'INFOTEP SAN JUAN'!T13</f>
        <v>0</v>
      </c>
      <c r="Z13" s="70">
        <f>'INFOTEP SAN JUAN'!Y13</f>
        <v>0</v>
      </c>
      <c r="AA13" s="70">
        <f>'INFOTEP SAN JUAN'!AD13</f>
        <v>0</v>
      </c>
      <c r="AB13" s="70">
        <f>ITFIP!O13</f>
        <v>0</v>
      </c>
      <c r="AC13" s="70" t="str">
        <f>ITFIP!T13</f>
        <v> </v>
      </c>
      <c r="AD13" s="70">
        <f>ITFIP!Y13</f>
        <v>0.5</v>
      </c>
      <c r="AE13" s="70">
        <f>ITFIP!AD13</f>
        <v>0</v>
      </c>
      <c r="AF13" s="70">
        <f>MEN!O13</f>
        <v>0</v>
      </c>
      <c r="AG13" s="70">
        <f>MEN!T13</f>
        <v>0</v>
      </c>
      <c r="AH13" s="70">
        <f>MEN!Y13</f>
        <v>0.5</v>
      </c>
      <c r="AI13" s="70">
        <f>MEN!AD13</f>
        <v>0</v>
      </c>
      <c r="AJ13" s="70" t="str">
        <f>UAPA!O13</f>
        <v>N/A</v>
      </c>
      <c r="AK13" s="70">
        <f>UAPA!T13</f>
        <v>0</v>
      </c>
      <c r="AL13" s="70">
        <f>UAPA!Y13</f>
        <v>0.5</v>
      </c>
      <c r="AM13" s="70">
        <f>UAPA!AD13</f>
        <v>0</v>
      </c>
      <c r="AN13" s="70">
        <f>INTENALCO!O13</f>
        <v>0</v>
      </c>
      <c r="AO13" s="70">
        <f>INTENALCO!T13</f>
        <v>0</v>
      </c>
      <c r="AP13" s="70">
        <f>INTENALCO!Y13</f>
        <v>0</v>
      </c>
      <c r="AQ13" s="70">
        <f>INTENALCO!AD13</f>
        <v>0</v>
      </c>
      <c r="AR13" s="70" t="e">
        <f t="shared" si="0"/>
        <v>#VALUE!</v>
      </c>
      <c r="AS13" s="70" t="e">
        <f t="shared" si="1"/>
        <v>#VALUE!</v>
      </c>
      <c r="AT13" s="70">
        <f t="shared" si="2"/>
        <v>0.3888888888888889</v>
      </c>
      <c r="AU13" s="70">
        <f t="shared" si="3"/>
        <v>5.5555555555555552E-2</v>
      </c>
      <c r="AV13" s="70" t="e">
        <f t="shared" si="4"/>
        <v>#VALUE!</v>
      </c>
      <c r="AW13" s="230">
        <v>8</v>
      </c>
      <c r="AX13" s="151">
        <f t="shared" si="5"/>
        <v>0</v>
      </c>
    </row>
    <row r="14" spans="1:50" s="8" customFormat="1" ht="45">
      <c r="A14" s="504" t="s">
        <v>76</v>
      </c>
      <c r="B14" s="504"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70">
        <f>ETITC!O14</f>
        <v>1</v>
      </c>
      <c r="I14" s="70">
        <f>ETITC!T14</f>
        <v>0</v>
      </c>
      <c r="J14" s="70">
        <f>ETITC!Y14</f>
        <v>0</v>
      </c>
      <c r="K14" s="70">
        <f>ETITC!AD14</f>
        <v>0</v>
      </c>
      <c r="L14" s="70">
        <f>FODESEP!O14</f>
        <v>0.6</v>
      </c>
      <c r="M14" s="70">
        <f>FODESEP!T14</f>
        <v>0</v>
      </c>
      <c r="N14" s="70">
        <f>FODESEP!Y14</f>
        <v>0</v>
      </c>
      <c r="O14" s="70">
        <f>FODESEP!AD14</f>
        <v>0</v>
      </c>
      <c r="P14" s="70">
        <f>ICFES!O14</f>
        <v>0.77</v>
      </c>
      <c r="Q14" s="70" t="str">
        <f>ICFES!T14</f>
        <v>n/a</v>
      </c>
      <c r="R14" s="70">
        <f>ICFES!Y14</f>
        <v>1</v>
      </c>
      <c r="S14" s="70">
        <f>ICFES!AD14</f>
        <v>0</v>
      </c>
      <c r="T14" s="70">
        <f>'INFOTEP SAI'!O14</f>
        <v>0.6</v>
      </c>
      <c r="U14" s="70">
        <f>'INFOTEP SAI'!T14</f>
        <v>0</v>
      </c>
      <c r="V14" s="70">
        <f>'INFOTEP SAI'!Y14</f>
        <v>0</v>
      </c>
      <c r="W14" s="70">
        <f>'INFOTEP SAI'!AD14</f>
        <v>0</v>
      </c>
      <c r="X14" s="70">
        <f>'INFOTEP SAN JUAN'!O14</f>
        <v>1</v>
      </c>
      <c r="Y14" s="70">
        <f>'INFOTEP SAN JUAN'!T14</f>
        <v>0</v>
      </c>
      <c r="Z14" s="70">
        <f>'INFOTEP SAN JUAN'!Y14</f>
        <v>0</v>
      </c>
      <c r="AA14" s="70">
        <f>'INFOTEP SAN JUAN'!AD14</f>
        <v>0</v>
      </c>
      <c r="AB14" s="70">
        <f>ITFIP!O14</f>
        <v>1</v>
      </c>
      <c r="AC14" s="70" t="str">
        <f>ITFIP!T14</f>
        <v> </v>
      </c>
      <c r="AD14" s="70">
        <f>ITFIP!Y14</f>
        <v>0</v>
      </c>
      <c r="AE14" s="70">
        <f>ITFIP!AD14</f>
        <v>0</v>
      </c>
      <c r="AF14" s="70">
        <f>MEN!O14</f>
        <v>1</v>
      </c>
      <c r="AG14" s="70">
        <f>MEN!T14</f>
        <v>0</v>
      </c>
      <c r="AH14" s="70">
        <f>MEN!Y14</f>
        <v>0</v>
      </c>
      <c r="AI14" s="70">
        <f>MEN!AD14</f>
        <v>0</v>
      </c>
      <c r="AJ14" s="70">
        <f>UAPA!O14</f>
        <v>1</v>
      </c>
      <c r="AK14" s="70">
        <f>UAPA!T14</f>
        <v>0</v>
      </c>
      <c r="AL14" s="70">
        <f>UAPA!Y14</f>
        <v>0</v>
      </c>
      <c r="AM14" s="70">
        <f>UAPA!AD14</f>
        <v>0</v>
      </c>
      <c r="AN14" s="70">
        <f>INTENALCO!O14</f>
        <v>0.93</v>
      </c>
      <c r="AO14" s="70">
        <f>INTENALCO!T14</f>
        <v>0</v>
      </c>
      <c r="AP14" s="70">
        <f>INTENALCO!Y14</f>
        <v>0</v>
      </c>
      <c r="AQ14" s="70">
        <f>INTENALCO!AD14</f>
        <v>0</v>
      </c>
      <c r="AR14" s="70">
        <f t="shared" si="0"/>
        <v>0.87777777777777777</v>
      </c>
      <c r="AS14" s="70" t="e">
        <f t="shared" si="1"/>
        <v>#VALUE!</v>
      </c>
      <c r="AT14" s="70">
        <f t="shared" si="2"/>
        <v>0.1111111111111111</v>
      </c>
      <c r="AU14" s="70">
        <f t="shared" si="3"/>
        <v>0</v>
      </c>
      <c r="AV14" s="70" t="e">
        <f t="shared" si="4"/>
        <v>#VALUE!</v>
      </c>
      <c r="AW14" s="230">
        <v>9</v>
      </c>
      <c r="AX14" s="151">
        <f t="shared" si="5"/>
        <v>0.93</v>
      </c>
    </row>
    <row r="15" spans="1:50" s="8" customFormat="1" ht="60">
      <c r="A15" s="505"/>
      <c r="B15" s="505"/>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70">
        <f>ETITC!O15</f>
        <v>1</v>
      </c>
      <c r="I15" s="70">
        <f>ETITC!T15</f>
        <v>0</v>
      </c>
      <c r="J15" s="70">
        <f>ETITC!Y15</f>
        <v>0</v>
      </c>
      <c r="K15" s="70">
        <f>ETITC!AD15</f>
        <v>0</v>
      </c>
      <c r="L15" s="70">
        <f>FODESEP!O15</f>
        <v>0.6</v>
      </c>
      <c r="M15" s="70">
        <f>FODESEP!T15</f>
        <v>0</v>
      </c>
      <c r="N15" s="70">
        <f>FODESEP!Y15</f>
        <v>0</v>
      </c>
      <c r="O15" s="70">
        <f>FODESEP!AD15</f>
        <v>0</v>
      </c>
      <c r="P15" s="70">
        <f>ICFES!O15</f>
        <v>0.93</v>
      </c>
      <c r="Q15" s="70" t="str">
        <f>ICFES!T15</f>
        <v>n/a</v>
      </c>
      <c r="R15" s="70">
        <f>ICFES!Y15</f>
        <v>1</v>
      </c>
      <c r="S15" s="70">
        <f>ICFES!AD15</f>
        <v>0</v>
      </c>
      <c r="T15" s="70">
        <f>'INFOTEP SAI'!O15</f>
        <v>0.6</v>
      </c>
      <c r="U15" s="70">
        <f>'INFOTEP SAI'!T15</f>
        <v>0</v>
      </c>
      <c r="V15" s="70">
        <f>'INFOTEP SAI'!Y15</f>
        <v>0</v>
      </c>
      <c r="W15" s="70">
        <f>'INFOTEP SAI'!AD15</f>
        <v>0</v>
      </c>
      <c r="X15" s="70">
        <f>'INFOTEP SAN JUAN'!O15</f>
        <v>1</v>
      </c>
      <c r="Y15" s="70">
        <f>'INFOTEP SAN JUAN'!T15</f>
        <v>0</v>
      </c>
      <c r="Z15" s="70">
        <f>'INFOTEP SAN JUAN'!Y15</f>
        <v>0</v>
      </c>
      <c r="AA15" s="70">
        <f>'INFOTEP SAN JUAN'!AD15</f>
        <v>0</v>
      </c>
      <c r="AB15" s="70">
        <f>ITFIP!O15</f>
        <v>1</v>
      </c>
      <c r="AC15" s="70" t="str">
        <f>ITFIP!T15</f>
        <v> </v>
      </c>
      <c r="AD15" s="70">
        <f>ITFIP!Y15</f>
        <v>0</v>
      </c>
      <c r="AE15" s="70">
        <f>ITFIP!AD15</f>
        <v>0</v>
      </c>
      <c r="AF15" s="70">
        <f>MEN!O15</f>
        <v>1</v>
      </c>
      <c r="AG15" s="70">
        <f>MEN!T15</f>
        <v>0</v>
      </c>
      <c r="AH15" s="70">
        <f>MEN!Y15</f>
        <v>0</v>
      </c>
      <c r="AI15" s="70">
        <f>MEN!AD15</f>
        <v>0</v>
      </c>
      <c r="AJ15" s="70">
        <f>UAPA!O15</f>
        <v>0.77</v>
      </c>
      <c r="AK15" s="70">
        <f>UAPA!T15</f>
        <v>0</v>
      </c>
      <c r="AL15" s="70">
        <f>UAPA!Y15</f>
        <v>0</v>
      </c>
      <c r="AM15" s="70">
        <f>UAPA!AD15</f>
        <v>0</v>
      </c>
      <c r="AN15" s="70">
        <f>INTENALCO!O15</f>
        <v>0.93</v>
      </c>
      <c r="AO15" s="70">
        <f>INTENALCO!T15</f>
        <v>0</v>
      </c>
      <c r="AP15" s="70">
        <f>INTENALCO!Y15</f>
        <v>0</v>
      </c>
      <c r="AQ15" s="70">
        <f>INTENALCO!AD15</f>
        <v>0</v>
      </c>
      <c r="AR15" s="70">
        <f t="shared" si="0"/>
        <v>0.87</v>
      </c>
      <c r="AS15" s="70" t="e">
        <f t="shared" si="1"/>
        <v>#VALUE!</v>
      </c>
      <c r="AT15" s="70">
        <f t="shared" si="2"/>
        <v>0.1111111111111111</v>
      </c>
      <c r="AU15" s="70">
        <f t="shared" si="3"/>
        <v>0</v>
      </c>
      <c r="AV15" s="70" t="e">
        <f t="shared" si="4"/>
        <v>#VALUE!</v>
      </c>
      <c r="AW15" s="230">
        <v>10</v>
      </c>
      <c r="AX15" s="151">
        <f t="shared" si="5"/>
        <v>0.93</v>
      </c>
    </row>
    <row r="16" spans="1:50" s="18" customFormat="1" ht="75">
      <c r="A16" s="506"/>
      <c r="B16" s="506"/>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70">
        <f>ETITC!O16</f>
        <v>0</v>
      </c>
      <c r="I16" s="70">
        <f>ETITC!T16</f>
        <v>0.5</v>
      </c>
      <c r="J16" s="70">
        <f>ETITC!Y16</f>
        <v>0</v>
      </c>
      <c r="K16" s="70">
        <f>ETITC!AD16</f>
        <v>0</v>
      </c>
      <c r="L16" s="70">
        <f>FODESEP!O16</f>
        <v>0</v>
      </c>
      <c r="M16" s="70">
        <f>FODESEP!T16</f>
        <v>0.5</v>
      </c>
      <c r="N16" s="70">
        <f>FODESEP!Y16</f>
        <v>0</v>
      </c>
      <c r="O16" s="70">
        <f>FODESEP!AD16</f>
        <v>0.5</v>
      </c>
      <c r="P16" s="70" t="str">
        <f>ICFES!O16</f>
        <v>N/A</v>
      </c>
      <c r="Q16" s="70">
        <f>ICFES!T16</f>
        <v>0.5</v>
      </c>
      <c r="R16" s="70" t="str">
        <f>ICFES!Y16</f>
        <v>-</v>
      </c>
      <c r="S16" s="70">
        <f>ICFES!AD16</f>
        <v>0</v>
      </c>
      <c r="T16" s="70" t="str">
        <f>'INFOTEP SAI'!O16</f>
        <v>N/A</v>
      </c>
      <c r="U16" s="70">
        <f>'INFOTEP SAI'!T16</f>
        <v>0.5</v>
      </c>
      <c r="V16" s="70">
        <f>'INFOTEP SAI'!Y16</f>
        <v>0</v>
      </c>
      <c r="W16" s="70">
        <f>'INFOTEP SAI'!AD16</f>
        <v>0</v>
      </c>
      <c r="X16" s="70">
        <f>'INFOTEP SAN JUAN'!O16</f>
        <v>0</v>
      </c>
      <c r="Y16" s="70">
        <f>'INFOTEP SAN JUAN'!T16</f>
        <v>0.5</v>
      </c>
      <c r="Z16" s="70">
        <f>'INFOTEP SAN JUAN'!Y16</f>
        <v>0</v>
      </c>
      <c r="AA16" s="70">
        <f>'INFOTEP SAN JUAN'!AD16</f>
        <v>0</v>
      </c>
      <c r="AB16" s="70">
        <f>ITFIP!O16</f>
        <v>0</v>
      </c>
      <c r="AC16" s="70">
        <f>ITFIP!T16</f>
        <v>0.5</v>
      </c>
      <c r="AD16" s="70">
        <f>ITFIP!Y16</f>
        <v>0</v>
      </c>
      <c r="AE16" s="70">
        <f>ITFIP!AD16</f>
        <v>0</v>
      </c>
      <c r="AF16" s="70">
        <f>MEN!O16</f>
        <v>0</v>
      </c>
      <c r="AG16" s="70">
        <f>MEN!T16</f>
        <v>0.5</v>
      </c>
      <c r="AH16" s="70">
        <f>MEN!Y16</f>
        <v>0</v>
      </c>
      <c r="AI16" s="70">
        <f>MEN!AD16</f>
        <v>0</v>
      </c>
      <c r="AJ16" s="70" t="str">
        <f>UAPA!O16</f>
        <v>N/A</v>
      </c>
      <c r="AK16" s="70">
        <f>UAPA!T16</f>
        <v>0.5</v>
      </c>
      <c r="AL16" s="70">
        <f>UAPA!Y16</f>
        <v>0</v>
      </c>
      <c r="AM16" s="70">
        <f>UAPA!AD16</f>
        <v>0</v>
      </c>
      <c r="AN16" s="70">
        <f>INTENALCO!O16</f>
        <v>0</v>
      </c>
      <c r="AO16" s="70">
        <f>INTENALCO!T16</f>
        <v>0.5</v>
      </c>
      <c r="AP16" s="70">
        <f>INTENALCO!Y16</f>
        <v>0</v>
      </c>
      <c r="AQ16" s="70">
        <f>INTENALCO!AD16</f>
        <v>0</v>
      </c>
      <c r="AR16" s="70" t="e">
        <f t="shared" si="0"/>
        <v>#VALUE!</v>
      </c>
      <c r="AS16" s="70">
        <f t="shared" si="1"/>
        <v>0.5</v>
      </c>
      <c r="AT16" s="70" t="e">
        <f t="shared" si="2"/>
        <v>#VALUE!</v>
      </c>
      <c r="AU16" s="70">
        <f t="shared" si="3"/>
        <v>5.5555555555555552E-2</v>
      </c>
      <c r="AV16" s="70" t="e">
        <f t="shared" si="4"/>
        <v>#VALUE!</v>
      </c>
      <c r="AW16" s="230">
        <v>11</v>
      </c>
      <c r="AX16" s="151">
        <f>AN16+AO16+AP16</f>
        <v>0.5</v>
      </c>
    </row>
    <row r="17" spans="1:50" s="8" customFormat="1" ht="60">
      <c r="A17" s="504" t="s">
        <v>86</v>
      </c>
      <c r="B17" s="504"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70">
        <f>ETITC!O17</f>
        <v>1</v>
      </c>
      <c r="I17" s="70">
        <f>ETITC!T17</f>
        <v>0</v>
      </c>
      <c r="J17" s="70">
        <f>ETITC!Y17</f>
        <v>0</v>
      </c>
      <c r="K17" s="70">
        <f>ETITC!AD17</f>
        <v>0</v>
      </c>
      <c r="L17" s="70">
        <f>FODESEP!O17</f>
        <v>1</v>
      </c>
      <c r="M17" s="70">
        <f>FODESEP!T17</f>
        <v>0</v>
      </c>
      <c r="N17" s="70">
        <f>FODESEP!Y17</f>
        <v>0</v>
      </c>
      <c r="O17" s="70">
        <f>FODESEP!AD17</f>
        <v>0</v>
      </c>
      <c r="P17" s="70" t="str">
        <f>ICFES!O17</f>
        <v>93</v>
      </c>
      <c r="Q17" s="70" t="str">
        <f>ICFES!T17</f>
        <v>n/a</v>
      </c>
      <c r="R17" s="70">
        <f>ICFES!Y17</f>
        <v>1</v>
      </c>
      <c r="S17" s="70">
        <f>ICFES!AD17</f>
        <v>0</v>
      </c>
      <c r="T17" s="70">
        <f>'INFOTEP SAI'!O17</f>
        <v>1</v>
      </c>
      <c r="U17" s="70">
        <f>'INFOTEP SAI'!T17</f>
        <v>0</v>
      </c>
      <c r="V17" s="70">
        <f>'INFOTEP SAI'!Y17</f>
        <v>0</v>
      </c>
      <c r="W17" s="70">
        <f>'INFOTEP SAI'!AD17</f>
        <v>0</v>
      </c>
      <c r="X17" s="70">
        <f>'INFOTEP SAN JUAN'!O17</f>
        <v>1</v>
      </c>
      <c r="Y17" s="70">
        <f>'INFOTEP SAN JUAN'!T17</f>
        <v>0</v>
      </c>
      <c r="Z17" s="70">
        <f>'INFOTEP SAN JUAN'!Y17</f>
        <v>0</v>
      </c>
      <c r="AA17" s="70">
        <f>'INFOTEP SAN JUAN'!AD17</f>
        <v>0</v>
      </c>
      <c r="AB17" s="70">
        <f>ITFIP!O17</f>
        <v>1</v>
      </c>
      <c r="AC17" s="70" t="str">
        <f>ITFIP!T17</f>
        <v> </v>
      </c>
      <c r="AD17" s="70">
        <f>ITFIP!Y17</f>
        <v>0</v>
      </c>
      <c r="AE17" s="70">
        <f>ITFIP!AD17</f>
        <v>0</v>
      </c>
      <c r="AF17" s="70">
        <f>MEN!O17</f>
        <v>0</v>
      </c>
      <c r="AG17" s="70">
        <f>MEN!T17</f>
        <v>0</v>
      </c>
      <c r="AH17" s="70">
        <f>MEN!Y17</f>
        <v>0</v>
      </c>
      <c r="AI17" s="70">
        <f>MEN!AD17</f>
        <v>0</v>
      </c>
      <c r="AJ17" s="70">
        <f>UAPA!O17</f>
        <v>0</v>
      </c>
      <c r="AK17" s="70">
        <f>UAPA!T17</f>
        <v>0</v>
      </c>
      <c r="AL17" s="70">
        <f>UAPA!Y17</f>
        <v>0</v>
      </c>
      <c r="AM17" s="70">
        <f>UAPA!AD17</f>
        <v>0</v>
      </c>
      <c r="AN17" s="70">
        <f>INTENALCO!O17</f>
        <v>0.6</v>
      </c>
      <c r="AO17" s="70">
        <f>INTENALCO!T17</f>
        <v>0</v>
      </c>
      <c r="AP17" s="70">
        <f>INTENALCO!Y17</f>
        <v>0</v>
      </c>
      <c r="AQ17" s="70">
        <f>INTENALCO!AD17</f>
        <v>0</v>
      </c>
      <c r="AR17" s="70">
        <f t="shared" si="0"/>
        <v>10.955555555555556</v>
      </c>
      <c r="AS17" s="70" t="e">
        <f t="shared" si="1"/>
        <v>#VALUE!</v>
      </c>
      <c r="AT17" s="70">
        <f t="shared" si="2"/>
        <v>0.1111111111111111</v>
      </c>
      <c r="AU17" s="70">
        <f t="shared" si="3"/>
        <v>0</v>
      </c>
      <c r="AV17" s="70" t="e">
        <f t="shared" si="4"/>
        <v>#VALUE!</v>
      </c>
      <c r="AW17" s="230">
        <v>12</v>
      </c>
      <c r="AX17" s="151">
        <f t="shared" si="5"/>
        <v>0.6</v>
      </c>
    </row>
    <row r="18" spans="1:50" s="339" customFormat="1" ht="75">
      <c r="A18" s="505"/>
      <c r="B18" s="505"/>
      <c r="C18" s="332" t="s">
        <v>90</v>
      </c>
      <c r="D18" s="333" t="s">
        <v>83</v>
      </c>
      <c r="E18" s="334" t="str">
        <f>'Formulación 2025'!C18</f>
        <v>Diseñar un plan de trabajo derivado del diagnóstico de las necesidades de la política de gestión del conocimiento de la entidad</v>
      </c>
      <c r="F18" s="335" t="str">
        <f>'Formulación 2025'!D18</f>
        <v xml:space="preserve">Un plan de trabajo diseñado </v>
      </c>
      <c r="G18" s="334" t="str">
        <f>'Formulación 2025'!F18</f>
        <v>N/A</v>
      </c>
      <c r="H18" s="336">
        <f>ETITC!O18</f>
        <v>1</v>
      </c>
      <c r="I18" s="336">
        <f>ETITC!T18</f>
        <v>0</v>
      </c>
      <c r="J18" s="336">
        <f>ETITC!Y18</f>
        <v>0</v>
      </c>
      <c r="K18" s="336">
        <f>ETITC!AD18</f>
        <v>0</v>
      </c>
      <c r="L18" s="336">
        <f>FODESEP!O18</f>
        <v>1</v>
      </c>
      <c r="M18" s="336">
        <f>FODESEP!T18</f>
        <v>0</v>
      </c>
      <c r="N18" s="336">
        <f>FODESEP!Y18</f>
        <v>0</v>
      </c>
      <c r="O18" s="336">
        <f>FODESEP!AD18</f>
        <v>0</v>
      </c>
      <c r="P18" s="336" t="str">
        <f>ICFES!O18</f>
        <v>93</v>
      </c>
      <c r="Q18" s="336" t="str">
        <f>ICFES!T18</f>
        <v>n/a</v>
      </c>
      <c r="R18" s="336">
        <f>ICFES!Y18</f>
        <v>1</v>
      </c>
      <c r="S18" s="336">
        <f>ICFES!AD18</f>
        <v>0</v>
      </c>
      <c r="T18" s="336">
        <f>'INFOTEP SAI'!O18</f>
        <v>1</v>
      </c>
      <c r="U18" s="336">
        <f>'INFOTEP SAI'!T18</f>
        <v>0</v>
      </c>
      <c r="V18" s="336">
        <f>'INFOTEP SAI'!Y18</f>
        <v>0</v>
      </c>
      <c r="W18" s="336">
        <f>'INFOTEP SAI'!AD18</f>
        <v>0</v>
      </c>
      <c r="X18" s="336">
        <f>'INFOTEP SAN JUAN'!O18</f>
        <v>1</v>
      </c>
      <c r="Y18" s="336">
        <f>'INFOTEP SAN JUAN'!T18</f>
        <v>0</v>
      </c>
      <c r="Z18" s="336">
        <f>'INFOTEP SAN JUAN'!Y18</f>
        <v>0</v>
      </c>
      <c r="AA18" s="336">
        <f>'INFOTEP SAN JUAN'!AD18</f>
        <v>0</v>
      </c>
      <c r="AB18" s="336">
        <f>ITFIP!O18</f>
        <v>1</v>
      </c>
      <c r="AC18" s="336" t="str">
        <f>ITFIP!T18</f>
        <v> </v>
      </c>
      <c r="AD18" s="336">
        <f>ITFIP!Y18</f>
        <v>0</v>
      </c>
      <c r="AE18" s="336">
        <f>ITFIP!AD18</f>
        <v>0</v>
      </c>
      <c r="AF18" s="336">
        <f>MEN!O18</f>
        <v>1</v>
      </c>
      <c r="AG18" s="336">
        <f>MEN!T18</f>
        <v>0</v>
      </c>
      <c r="AH18" s="336">
        <f>MEN!Y18</f>
        <v>0</v>
      </c>
      <c r="AI18" s="336">
        <f>MEN!AD18</f>
        <v>0</v>
      </c>
      <c r="AJ18" s="336">
        <f>UAPA!O18</f>
        <v>0</v>
      </c>
      <c r="AK18" s="336">
        <f>UAPA!T18</f>
        <v>0</v>
      </c>
      <c r="AL18" s="336">
        <f>UAPA!Y18</f>
        <v>0</v>
      </c>
      <c r="AM18" s="336">
        <f>UAPA!AD18</f>
        <v>0</v>
      </c>
      <c r="AN18" s="336">
        <f>INTENALCO!O18</f>
        <v>0.6</v>
      </c>
      <c r="AO18" s="336">
        <f>INTENALCO!T18</f>
        <v>0</v>
      </c>
      <c r="AP18" s="336">
        <f>INTENALCO!Y18</f>
        <v>0</v>
      </c>
      <c r="AQ18" s="336">
        <f>INTENALCO!AD18</f>
        <v>0</v>
      </c>
      <c r="AR18" s="336">
        <f t="shared" si="0"/>
        <v>11.066666666666666</v>
      </c>
      <c r="AS18" s="336" t="e">
        <f t="shared" si="1"/>
        <v>#VALUE!</v>
      </c>
      <c r="AT18" s="336">
        <f t="shared" si="2"/>
        <v>0.1111111111111111</v>
      </c>
      <c r="AU18" s="336">
        <f t="shared" si="3"/>
        <v>0</v>
      </c>
      <c r="AV18" s="336" t="e">
        <f t="shared" si="4"/>
        <v>#VALUE!</v>
      </c>
      <c r="AW18" s="337">
        <v>13</v>
      </c>
      <c r="AX18" s="338">
        <f t="shared" si="5"/>
        <v>0.6</v>
      </c>
    </row>
    <row r="19" spans="1:50" ht="95.25" customHeight="1">
      <c r="A19" s="505"/>
      <c r="B19" s="505"/>
      <c r="C19" s="162" t="s">
        <v>91</v>
      </c>
      <c r="D19" s="165" t="s">
        <v>85</v>
      </c>
      <c r="E19" s="57" t="str">
        <f>'Formulación 2025'!C19</f>
        <v>Implementar un plan de trabajo derivado del diagnóstico de las necesidades de la política de gestión del conocimiento de la entidad</v>
      </c>
      <c r="F19" s="68" t="str">
        <f>'Formulación 2025'!D19</f>
        <v>Dos informes semestrales</v>
      </c>
      <c r="G19" s="57" t="str">
        <f>'Formulación 2025'!F19</f>
        <v>Número de actividades ejecutadas / Número actividades planteadas</v>
      </c>
      <c r="H19" s="70">
        <f>ETITC!O19</f>
        <v>0</v>
      </c>
      <c r="I19" s="70">
        <f>ETITC!T19</f>
        <v>0</v>
      </c>
      <c r="J19" s="70">
        <f>ETITC!Y19</f>
        <v>0</v>
      </c>
      <c r="K19" s="70">
        <f>ETITC!AD19</f>
        <v>0</v>
      </c>
      <c r="L19" s="70">
        <f>FODESEP!O19</f>
        <v>0</v>
      </c>
      <c r="M19" s="70">
        <f>FODESEP!T19</f>
        <v>0.5</v>
      </c>
      <c r="N19" s="70">
        <f>FODESEP!Y19</f>
        <v>0</v>
      </c>
      <c r="O19" s="70">
        <f>FODESEP!AD19</f>
        <v>0.5</v>
      </c>
      <c r="P19" s="70" t="str">
        <f>ICFES!O19</f>
        <v>N/A</v>
      </c>
      <c r="Q19" s="70">
        <f>ICFES!T19</f>
        <v>0</v>
      </c>
      <c r="R19" s="70">
        <f>ICFES!Y19</f>
        <v>0</v>
      </c>
      <c r="S19" s="70">
        <f>ICFES!AD19</f>
        <v>0</v>
      </c>
      <c r="T19" s="70" t="str">
        <f>'INFOTEP SAI'!O19</f>
        <v>N/A</v>
      </c>
      <c r="U19" s="70">
        <f>'INFOTEP SAI'!T19</f>
        <v>0</v>
      </c>
      <c r="V19" s="70">
        <f>'INFOTEP SAI'!Y19</f>
        <v>0</v>
      </c>
      <c r="W19" s="70">
        <f>'INFOTEP SAI'!AD19</f>
        <v>0</v>
      </c>
      <c r="X19" s="70">
        <f>'INFOTEP SAN JUAN'!O19</f>
        <v>0</v>
      </c>
      <c r="Y19" s="70">
        <f>'INFOTEP SAN JUAN'!T19</f>
        <v>0.5</v>
      </c>
      <c r="Z19" s="70">
        <f>'INFOTEP SAN JUAN'!Y19</f>
        <v>0</v>
      </c>
      <c r="AA19" s="70">
        <f>'INFOTEP SAN JUAN'!AD19</f>
        <v>0</v>
      </c>
      <c r="AB19" s="70">
        <f>ITFIP!O19</f>
        <v>0</v>
      </c>
      <c r="AC19" s="70">
        <f>ITFIP!T19</f>
        <v>0.5</v>
      </c>
      <c r="AD19" s="70">
        <f>ITFIP!Y19</f>
        <v>0</v>
      </c>
      <c r="AE19" s="70">
        <f>ITFIP!AD19</f>
        <v>0</v>
      </c>
      <c r="AF19" s="70">
        <f>MEN!O19</f>
        <v>1</v>
      </c>
      <c r="AG19" s="70">
        <f>MEN!T19</f>
        <v>0.5</v>
      </c>
      <c r="AH19" s="70">
        <f>MEN!Y19</f>
        <v>0</v>
      </c>
      <c r="AI19" s="70">
        <f>MEN!AD19</f>
        <v>0</v>
      </c>
      <c r="AJ19" s="70" t="str">
        <f>UAPA!O19</f>
        <v>N/A</v>
      </c>
      <c r="AK19" s="70">
        <f>UAPA!T19</f>
        <v>0</v>
      </c>
      <c r="AL19" s="70">
        <f>UAPA!Y19</f>
        <v>0</v>
      </c>
      <c r="AM19" s="70">
        <f>UAPA!AD19</f>
        <v>0</v>
      </c>
      <c r="AN19" s="70">
        <f>INTENALCO!O19</f>
        <v>0</v>
      </c>
      <c r="AO19" s="70">
        <f>INTENALCO!T19</f>
        <v>0</v>
      </c>
      <c r="AP19" s="70">
        <f>INTENALCO!Y19</f>
        <v>0</v>
      </c>
      <c r="AQ19" s="70">
        <f>INTENALCO!AD19</f>
        <v>0</v>
      </c>
      <c r="AR19" s="70" t="e">
        <f t="shared" si="0"/>
        <v>#VALUE!</v>
      </c>
      <c r="AS19" s="70">
        <f t="shared" si="1"/>
        <v>0.22222222222222221</v>
      </c>
      <c r="AT19" s="70">
        <f t="shared" si="2"/>
        <v>0</v>
      </c>
      <c r="AU19" s="70">
        <f t="shared" si="3"/>
        <v>5.5555555555555552E-2</v>
      </c>
      <c r="AV19" s="70" t="e">
        <f t="shared" si="4"/>
        <v>#VALUE!</v>
      </c>
      <c r="AW19" s="230">
        <v>14</v>
      </c>
      <c r="AX19" s="151">
        <f>AU19</f>
        <v>5.5555555555555552E-2</v>
      </c>
    </row>
    <row r="20" spans="1:50" ht="95.25" customHeight="1">
      <c r="A20" s="506"/>
      <c r="B20" s="506"/>
      <c r="C20" s="162" t="s">
        <v>92</v>
      </c>
      <c r="D20" s="165" t="s">
        <v>93</v>
      </c>
      <c r="E20" s="57" t="str">
        <f>'Formulación 2025'!C20</f>
        <v>Evaluar la implementación del plan de trabajo identificado por la Entidad</v>
      </c>
      <c r="F20" s="68" t="str">
        <f>'Formulación 2025'!D20</f>
        <v>Un Informe de evaluación</v>
      </c>
      <c r="G20" s="57" t="str">
        <f>'Formulación 2025'!F20</f>
        <v>N/A</v>
      </c>
      <c r="H20" s="70">
        <f>ETITC!O20</f>
        <v>0</v>
      </c>
      <c r="I20" s="70">
        <f>ETITC!T20</f>
        <v>0</v>
      </c>
      <c r="J20" s="70">
        <f>ETITC!Y20</f>
        <v>0</v>
      </c>
      <c r="K20" s="70">
        <f>ETITC!AD20</f>
        <v>0</v>
      </c>
      <c r="L20" s="70">
        <f>FODESEP!O20</f>
        <v>0</v>
      </c>
      <c r="M20" s="70">
        <f>FODESEP!T20</f>
        <v>0</v>
      </c>
      <c r="N20" s="70">
        <f>FODESEP!Y20</f>
        <v>0</v>
      </c>
      <c r="O20" s="70">
        <f>FODESEP!AD20</f>
        <v>1</v>
      </c>
      <c r="P20" s="70" t="str">
        <f>ICFES!O20</f>
        <v>N/A</v>
      </c>
      <c r="Q20" s="70" t="str">
        <f>ICFES!T20</f>
        <v>n/a</v>
      </c>
      <c r="R20" s="70" t="str">
        <f>ICFES!Y20</f>
        <v>-</v>
      </c>
      <c r="S20" s="70">
        <f>ICFES!AD20</f>
        <v>0</v>
      </c>
      <c r="T20" s="70" t="str">
        <f>'INFOTEP SAI'!O20</f>
        <v>N/A</v>
      </c>
      <c r="U20" s="70">
        <f>'INFOTEP SAI'!T20</f>
        <v>0</v>
      </c>
      <c r="V20" s="70">
        <f>'INFOTEP SAI'!Y20</f>
        <v>0</v>
      </c>
      <c r="W20" s="70">
        <f>'INFOTEP SAI'!AD20</f>
        <v>0</v>
      </c>
      <c r="X20" s="70">
        <f>'INFOTEP SAN JUAN'!O20</f>
        <v>0</v>
      </c>
      <c r="Y20" s="70">
        <f>'INFOTEP SAN JUAN'!T20</f>
        <v>0</v>
      </c>
      <c r="Z20" s="70">
        <f>'INFOTEP SAN JUAN'!Y20</f>
        <v>0</v>
      </c>
      <c r="AA20" s="70">
        <f>'INFOTEP SAN JUAN'!AD20</f>
        <v>0</v>
      </c>
      <c r="AB20" s="70">
        <f>ITFIP!O20</f>
        <v>0</v>
      </c>
      <c r="AC20" s="70" t="str">
        <f>ITFIP!T20</f>
        <v> </v>
      </c>
      <c r="AD20" s="70">
        <f>ITFIP!Y20</f>
        <v>0</v>
      </c>
      <c r="AE20" s="70">
        <f>ITFIP!AD20</f>
        <v>0</v>
      </c>
      <c r="AF20" s="70">
        <f>MEN!O20</f>
        <v>0</v>
      </c>
      <c r="AG20" s="70">
        <f>MEN!T20</f>
        <v>0</v>
      </c>
      <c r="AH20" s="70">
        <f>MEN!Y20</f>
        <v>0</v>
      </c>
      <c r="AI20" s="70">
        <f>MEN!AD20</f>
        <v>0</v>
      </c>
      <c r="AJ20" s="70" t="str">
        <f>UAPA!O20</f>
        <v>N/A</v>
      </c>
      <c r="AK20" s="70">
        <f>UAPA!T20</f>
        <v>0</v>
      </c>
      <c r="AL20" s="70">
        <f>UAPA!Y20</f>
        <v>0</v>
      </c>
      <c r="AM20" s="70">
        <f>UAPA!AD20</f>
        <v>0</v>
      </c>
      <c r="AN20" s="70">
        <f>INTENALCO!O20</f>
        <v>0</v>
      </c>
      <c r="AO20" s="70">
        <f>INTENALCO!T20</f>
        <v>0</v>
      </c>
      <c r="AP20" s="70">
        <f>INTENALCO!Y20</f>
        <v>0</v>
      </c>
      <c r="AQ20" s="70">
        <f>INTENALCO!AD20</f>
        <v>0</v>
      </c>
      <c r="AR20" s="70" t="e">
        <f t="shared" si="0"/>
        <v>#VALUE!</v>
      </c>
      <c r="AS20" s="70" t="e">
        <f t="shared" si="1"/>
        <v>#VALUE!</v>
      </c>
      <c r="AT20" s="70" t="e">
        <f t="shared" si="2"/>
        <v>#VALUE!</v>
      </c>
      <c r="AU20" s="70">
        <f t="shared" si="3"/>
        <v>0.1111111111111111</v>
      </c>
      <c r="AV20" s="70" t="e">
        <f t="shared" si="4"/>
        <v>#VALUE!</v>
      </c>
      <c r="AW20" s="230"/>
      <c r="AX20" s="171"/>
    </row>
    <row r="21" spans="1:50" ht="24.75">
      <c r="F21" s="534" t="s">
        <v>112</v>
      </c>
      <c r="G21" s="535"/>
      <c r="H21" s="38">
        <f>(H6+H7+H10+H14+H15+H17+H18)/7</f>
        <v>0.74285714285714288</v>
      </c>
      <c r="I21" s="38">
        <f>ETITC!T21</f>
        <v>0.51200000000000001</v>
      </c>
      <c r="J21" s="486">
        <f>(J8+J11+J13)/3</f>
        <v>0.3666666666666667</v>
      </c>
      <c r="K21" s="38">
        <f>(K8+K11+K13+K16+K19+K20)/6</f>
        <v>0</v>
      </c>
      <c r="L21" s="38">
        <f>(L6+L7+L10+L14+L15+L17+L18)/7</f>
        <v>0.77142857142857146</v>
      </c>
      <c r="M21" s="38">
        <f>(M8+M11+M12+M16+M19)/5</f>
        <v>0.55999999999999994</v>
      </c>
      <c r="N21" s="487">
        <f>(N8+N11+N13)/3</f>
        <v>0.33</v>
      </c>
      <c r="O21" s="38">
        <f>(O8+O11+O13+O16+O19+O20)/6</f>
        <v>0.51666666666666672</v>
      </c>
      <c r="P21" s="38">
        <f>(P6+P7+P10+P14+P15+P17+P18)/7</f>
        <v>27.041428571428575</v>
      </c>
      <c r="Q21" s="38">
        <f>(Q8+Q11+Q12+Q16+Q19)/5</f>
        <v>0.45999999999999996</v>
      </c>
      <c r="R21" s="486">
        <f>(R8+R11+R13)/3</f>
        <v>0.3666666666666667</v>
      </c>
      <c r="S21" s="38">
        <f>(S8+S11+S13+S16+S19+S20)/6</f>
        <v>0</v>
      </c>
      <c r="T21" s="38">
        <f>(T6+T7+T10+T14+T15+T17+T18)/7</f>
        <v>0.88571428571428579</v>
      </c>
      <c r="U21" s="38">
        <f>(U8+U11+U12+U16+U19)/5</f>
        <v>0.45999999999999996</v>
      </c>
      <c r="V21" s="486">
        <f>(V8+V11+V13)/3</f>
        <v>0.3666666666666667</v>
      </c>
      <c r="W21" s="38">
        <f>(W8+W11+W13+W16+W19+W20)/6</f>
        <v>0</v>
      </c>
      <c r="X21" s="38">
        <f>(X6+X7+X10+X14+X15+X17+X18)/7</f>
        <v>0.88571428571428579</v>
      </c>
      <c r="Y21" s="38">
        <f>(Y8+Y11+Y12+Y16+Y19)/5</f>
        <v>0.36</v>
      </c>
      <c r="Z21" s="488">
        <f>(Z8+Z11+Z13)/3</f>
        <v>0.19999999999999998</v>
      </c>
      <c r="AA21" s="38">
        <f>(AA8+AA11+AA13+AA16+AA19+AA20)/6</f>
        <v>0</v>
      </c>
      <c r="AB21" s="38">
        <f>(AB6+AB7+AB10+AB14+AB15+AB17+AB18)/7</f>
        <v>0.93285714285714294</v>
      </c>
      <c r="AC21" s="38">
        <f>(AC8+AC11+AC12+AC16+AC19)/5</f>
        <v>0.36</v>
      </c>
      <c r="AD21" s="488">
        <f>(AD8+AD11+AD13)/3</f>
        <v>0.26666666666666666</v>
      </c>
      <c r="AE21" s="38">
        <f>(AE8+AE11+AE13+AE16+AE19+AE20)/6</f>
        <v>0</v>
      </c>
      <c r="AF21" s="38">
        <f>(AF6+AF7+AF10+AF14+AF15+AF17+AF18)/7</f>
        <v>0.8571428571428571</v>
      </c>
      <c r="AG21" s="38">
        <f>(AG8+AG11+AG12+AG16+AG19)/5</f>
        <v>0.55999999999999994</v>
      </c>
      <c r="AH21" s="486">
        <f>(AH8+AH11+AH13)/3</f>
        <v>0.3666666666666667</v>
      </c>
      <c r="AI21" s="38">
        <f>(AI8+AI11+AI13+AI16+AI19+AI20)/6</f>
        <v>0</v>
      </c>
      <c r="AJ21" s="38">
        <f>(AJ6+AJ7+AJ10+AJ14+AJ15+AJ17+AJ18)/7</f>
        <v>0.39571428571428574</v>
      </c>
      <c r="AK21" s="38">
        <f>(AK8+AK11+AK12+AK16+AK19)/5</f>
        <v>0.45999999999999996</v>
      </c>
      <c r="AL21" s="486">
        <f>(AL8+AL11+AL13)/3</f>
        <v>0.3666666666666667</v>
      </c>
      <c r="AM21" s="38">
        <f>(AM8+AM11+AM13+AM16+AM19+AM20)/6</f>
        <v>0</v>
      </c>
      <c r="AN21" s="38">
        <f>(AN6+AN7+AN10+AN14+AN15+AN17+AN18)/7</f>
        <v>0.67428571428571427</v>
      </c>
      <c r="AO21" s="38">
        <f>(AO8+AO11+AO12+AO16+AO19)/5</f>
        <v>0.18</v>
      </c>
      <c r="AP21" s="489">
        <f>(AP8+AP11+AP13)/3</f>
        <v>9.9999999999999992E-2</v>
      </c>
      <c r="AQ21" s="38">
        <f>(AQ8+AQ11+AQ13+AQ16+AQ19+AQ20)/6</f>
        <v>0</v>
      </c>
      <c r="AR21" s="38">
        <f t="shared" si="0"/>
        <v>3.6874603174603178</v>
      </c>
      <c r="AS21" s="38">
        <f t="shared" si="1"/>
        <v>0.43466666666666665</v>
      </c>
      <c r="AT21" s="38">
        <f>(J21+N21+R21+V21+Z21+AD21+AH21+AL21+AP21)/9</f>
        <v>0.3033333333333334</v>
      </c>
      <c r="AU21" s="38">
        <f t="shared" si="3"/>
        <v>5.7407407407407414E-2</v>
      </c>
      <c r="AV21" s="38">
        <f t="shared" si="4"/>
        <v>1.1207169312169314</v>
      </c>
      <c r="AW21" s="38"/>
      <c r="AX21" s="38">
        <f>(AX6+AX7+AX8+AX9+AX10+AX11+AX12+AX13+AX14+AX15+AX16+AX17+AX18+AX19)/14</f>
        <v>0.56968253968253957</v>
      </c>
    </row>
    <row r="22" spans="1:50">
      <c r="H22" s="106"/>
      <c r="I22" s="106"/>
      <c r="J22" s="177"/>
      <c r="K22" s="177"/>
      <c r="L22" s="177"/>
      <c r="M22" s="234"/>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234"/>
      <c r="AS22" s="177"/>
      <c r="AT22" s="231"/>
      <c r="AU22" s="178"/>
      <c r="AV22" s="229">
        <f>(AR22+AS22+AT22+AU22)/4</f>
        <v>0</v>
      </c>
      <c r="AW22" s="178"/>
    </row>
    <row r="23" spans="1:50">
      <c r="H23" s="106"/>
      <c r="I23" s="106"/>
      <c r="K23" s="177"/>
      <c r="L23" s="106"/>
      <c r="P23" s="106"/>
      <c r="T23" s="106"/>
      <c r="X23" s="106"/>
      <c r="AB23" s="106"/>
      <c r="AF23" s="106"/>
      <c r="AR23" s="234"/>
      <c r="AV23" s="229">
        <f t="shared" si="4"/>
        <v>0</v>
      </c>
    </row>
    <row r="24" spans="1:50">
      <c r="I24" s="106"/>
    </row>
    <row r="25" spans="1:50">
      <c r="I25" s="106"/>
    </row>
    <row r="26" spans="1:50">
      <c r="I26" s="106"/>
    </row>
    <row r="27" spans="1:50" ht="33">
      <c r="I27" s="106"/>
      <c r="AV27" s="176" t="e">
        <f>(AV6+AV7+AV8+AV9+AV10+AV11+AV12+AV13+AV14+AV15+AV16+AV17+AV18+AV19)/14</f>
        <v>#VALUE!</v>
      </c>
    </row>
    <row r="28" spans="1:50">
      <c r="I28" s="106"/>
    </row>
    <row r="29" spans="1:50">
      <c r="I29" s="106"/>
    </row>
  </sheetData>
  <mergeCells count="66">
    <mergeCell ref="F21:G21"/>
    <mergeCell ref="AT4:AT5"/>
    <mergeCell ref="AU4:AU5"/>
    <mergeCell ref="B3:B5"/>
    <mergeCell ref="C3:C5"/>
    <mergeCell ref="D3:D5"/>
    <mergeCell ref="R4:R5"/>
    <mergeCell ref="S4:S5"/>
    <mergeCell ref="W4:W5"/>
    <mergeCell ref="L3:O3"/>
    <mergeCell ref="P3:S3"/>
    <mergeCell ref="L4:L5"/>
    <mergeCell ref="M4:M5"/>
    <mergeCell ref="N4:N5"/>
    <mergeCell ref="Q4:Q5"/>
    <mergeCell ref="AJ3:AM3"/>
    <mergeCell ref="A3:A5"/>
    <mergeCell ref="A6:A9"/>
    <mergeCell ref="B6:B9"/>
    <mergeCell ref="AV3:AV5"/>
    <mergeCell ref="AM4:AM5"/>
    <mergeCell ref="O4:O5"/>
    <mergeCell ref="Z4:Z5"/>
    <mergeCell ref="AD4:AD5"/>
    <mergeCell ref="T4:T5"/>
    <mergeCell ref="AN3:AQ3"/>
    <mergeCell ref="AN4:AN5"/>
    <mergeCell ref="AO4:AO5"/>
    <mergeCell ref="AP4:AP5"/>
    <mergeCell ref="AQ4:AQ5"/>
    <mergeCell ref="U4:U5"/>
    <mergeCell ref="T3:W3"/>
    <mergeCell ref="X4:X5"/>
    <mergeCell ref="X3:AA3"/>
    <mergeCell ref="AB3:AE3"/>
    <mergeCell ref="AF3:AI3"/>
    <mergeCell ref="J4:J5"/>
    <mergeCell ref="K4:K5"/>
    <mergeCell ref="E3:E5"/>
    <mergeCell ref="F3:F5"/>
    <mergeCell ref="H3:K3"/>
    <mergeCell ref="H4:H5"/>
    <mergeCell ref="I4:I5"/>
    <mergeCell ref="G3:G5"/>
    <mergeCell ref="AS4:AS5"/>
    <mergeCell ref="P4:P5"/>
    <mergeCell ref="AR4:AR5"/>
    <mergeCell ref="AL4:AL5"/>
    <mergeCell ref="AK4:AK5"/>
    <mergeCell ref="AJ4:AJ5"/>
    <mergeCell ref="AI4:AI5"/>
    <mergeCell ref="AF4:AF5"/>
    <mergeCell ref="AE4:AE5"/>
    <mergeCell ref="AC4:AC5"/>
    <mergeCell ref="AB4:AB5"/>
    <mergeCell ref="AA4:AA5"/>
    <mergeCell ref="AG4:AG5"/>
    <mergeCell ref="AH4:AH5"/>
    <mergeCell ref="V4:V5"/>
    <mergeCell ref="Y4:Y5"/>
    <mergeCell ref="B10:B13"/>
    <mergeCell ref="B14:B16"/>
    <mergeCell ref="B17:B20"/>
    <mergeCell ref="A10:A13"/>
    <mergeCell ref="A14:A16"/>
    <mergeCell ref="A17:A20"/>
  </mergeCells>
  <pageMargins left="0.7" right="0.7" top="0.75" bottom="0.75" header="0.3" footer="0.3"/>
  <pageSetup orientation="portrait" r:id="rId1"/>
  <headerFooter>
    <oddHeader>&amp;L&amp;"Calibri"&amp;15&amp;K000000 Información Pública Clasificada&amp;1#_x000D_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E8A3-9E03-4615-85FC-6CEB048E431C}">
  <dimension ref="B2:O12"/>
  <sheetViews>
    <sheetView workbookViewId="0">
      <selection activeCell="E6" sqref="E6"/>
    </sheetView>
  </sheetViews>
  <sheetFormatPr defaultColWidth="11.42578125" defaultRowHeight="12.75"/>
  <cols>
    <col min="1" max="1" width="4" style="15" customWidth="1"/>
    <col min="2" max="2" width="24.85546875" style="15" customWidth="1"/>
    <col min="3" max="11" width="30.7109375" style="15" customWidth="1"/>
    <col min="12" max="16384" width="11.42578125" style="15"/>
  </cols>
  <sheetData>
    <row r="2" spans="2:15">
      <c r="C2" s="540" t="s">
        <v>0</v>
      </c>
      <c r="D2" s="540"/>
      <c r="E2" s="540"/>
      <c r="F2" s="540"/>
      <c r="G2" s="540"/>
      <c r="H2" s="540"/>
      <c r="I2" s="540"/>
      <c r="J2" s="540"/>
      <c r="K2" s="540"/>
    </row>
    <row r="3" spans="2:15">
      <c r="C3" s="277"/>
      <c r="D3" s="277"/>
      <c r="E3" s="277"/>
      <c r="F3" s="277"/>
      <c r="G3" s="277"/>
      <c r="H3" s="277"/>
      <c r="I3" s="277"/>
      <c r="J3" s="277"/>
      <c r="K3" s="277"/>
    </row>
    <row r="4" spans="2:15">
      <c r="C4" s="277"/>
    </row>
    <row r="5" spans="2:15" ht="27.75" customHeight="1">
      <c r="B5" s="278" t="s">
        <v>113</v>
      </c>
      <c r="C5" s="279" t="s">
        <v>3</v>
      </c>
      <c r="D5" s="280" t="s">
        <v>4</v>
      </c>
      <c r="E5" s="281" t="s">
        <v>6</v>
      </c>
      <c r="F5" s="281" t="s">
        <v>5</v>
      </c>
      <c r="G5" s="281" t="s">
        <v>9</v>
      </c>
      <c r="H5" s="281" t="s">
        <v>7</v>
      </c>
      <c r="I5" s="278" t="s">
        <v>10</v>
      </c>
      <c r="J5" s="278" t="s">
        <v>8</v>
      </c>
      <c r="K5" s="278" t="s">
        <v>11</v>
      </c>
      <c r="L5" s="277"/>
      <c r="M5" s="277"/>
      <c r="N5" s="277"/>
      <c r="O5" s="277"/>
    </row>
    <row r="6" spans="2:15" ht="55.5" customHeight="1">
      <c r="B6" s="259" t="s">
        <v>114</v>
      </c>
      <c r="C6" s="257" t="s">
        <v>115</v>
      </c>
      <c r="D6" s="257" t="s">
        <v>115</v>
      </c>
      <c r="E6" s="258" t="s">
        <v>116</v>
      </c>
      <c r="F6" s="304" t="s">
        <v>117</v>
      </c>
      <c r="G6" s="257" t="s">
        <v>115</v>
      </c>
      <c r="H6" s="257" t="s">
        <v>115</v>
      </c>
      <c r="I6" s="305" t="s">
        <v>118</v>
      </c>
      <c r="J6" s="305" t="s">
        <v>117</v>
      </c>
      <c r="K6" s="257" t="s">
        <v>116</v>
      </c>
    </row>
    <row r="7" spans="2:15" ht="51">
      <c r="B7" s="260" t="s">
        <v>119</v>
      </c>
      <c r="C7" s="257" t="s">
        <v>115</v>
      </c>
      <c r="D7" s="257" t="s">
        <v>115</v>
      </c>
      <c r="E7" s="258" t="s">
        <v>116</v>
      </c>
      <c r="F7" s="304" t="s">
        <v>117</v>
      </c>
      <c r="G7" s="257" t="s">
        <v>120</v>
      </c>
      <c r="H7" s="257" t="s">
        <v>115</v>
      </c>
      <c r="I7" s="305" t="s">
        <v>118</v>
      </c>
      <c r="J7" s="305" t="s">
        <v>117</v>
      </c>
      <c r="K7" s="257" t="s">
        <v>116</v>
      </c>
    </row>
    <row r="8" spans="2:15" ht="55.5" customHeight="1">
      <c r="B8" s="260" t="s">
        <v>121</v>
      </c>
      <c r="C8" s="303" t="s">
        <v>118</v>
      </c>
      <c r="D8" s="258" t="s">
        <v>116</v>
      </c>
      <c r="E8" s="258" t="s">
        <v>116</v>
      </c>
      <c r="F8" s="257" t="s">
        <v>120</v>
      </c>
      <c r="G8" s="257" t="s">
        <v>120</v>
      </c>
      <c r="H8" s="258" t="s">
        <v>116</v>
      </c>
      <c r="I8" s="258" t="s">
        <v>116</v>
      </c>
      <c r="J8" s="258" t="s">
        <v>116</v>
      </c>
      <c r="K8" s="258" t="s">
        <v>116</v>
      </c>
    </row>
    <row r="9" spans="2:15" ht="63.75" customHeight="1">
      <c r="B9" s="261" t="s">
        <v>122</v>
      </c>
      <c r="C9" s="258" t="s">
        <v>116</v>
      </c>
      <c r="D9" s="257" t="s">
        <v>115</v>
      </c>
      <c r="E9" s="257" t="s">
        <v>115</v>
      </c>
      <c r="F9" s="257" t="s">
        <v>123</v>
      </c>
      <c r="G9" s="258" t="s">
        <v>116</v>
      </c>
      <c r="H9" s="258" t="s">
        <v>116</v>
      </c>
      <c r="I9" s="258" t="s">
        <v>116</v>
      </c>
      <c r="J9" s="257" t="s">
        <v>120</v>
      </c>
      <c r="K9" s="258" t="s">
        <v>116</v>
      </c>
    </row>
    <row r="10" spans="2:15" ht="63.75">
      <c r="B10" s="260" t="s">
        <v>124</v>
      </c>
      <c r="C10" s="258" t="s">
        <v>116</v>
      </c>
      <c r="D10" s="257" t="s">
        <v>115</v>
      </c>
      <c r="E10" s="257" t="s">
        <v>115</v>
      </c>
      <c r="F10" s="257" t="s">
        <v>120</v>
      </c>
      <c r="G10" s="258" t="s">
        <v>116</v>
      </c>
      <c r="H10" s="258" t="s">
        <v>116</v>
      </c>
      <c r="I10" s="257" t="s">
        <v>123</v>
      </c>
      <c r="J10" s="257" t="s">
        <v>120</v>
      </c>
      <c r="K10" s="258" t="s">
        <v>116</v>
      </c>
    </row>
    <row r="11" spans="2:15" ht="51">
      <c r="B11" s="260" t="s">
        <v>125</v>
      </c>
      <c r="C11" s="258" t="s">
        <v>116</v>
      </c>
      <c r="D11" s="258" t="s">
        <v>116</v>
      </c>
      <c r="E11" s="258" t="s">
        <v>116</v>
      </c>
      <c r="F11" s="257" t="s">
        <v>120</v>
      </c>
      <c r="G11" s="258" t="s">
        <v>116</v>
      </c>
      <c r="H11" s="258" t="s">
        <v>116</v>
      </c>
      <c r="I11" s="305" t="s">
        <v>118</v>
      </c>
      <c r="J11" s="257" t="s">
        <v>126</v>
      </c>
      <c r="K11" s="258" t="s">
        <v>116</v>
      </c>
    </row>
    <row r="12" spans="2:15" ht="51">
      <c r="B12" s="260" t="s">
        <v>127</v>
      </c>
      <c r="C12" s="258" t="s">
        <v>116</v>
      </c>
      <c r="D12" s="258" t="s">
        <v>116</v>
      </c>
      <c r="E12" s="258" t="s">
        <v>116</v>
      </c>
      <c r="F12" s="257" t="s">
        <v>120</v>
      </c>
      <c r="G12" s="258" t="s">
        <v>116</v>
      </c>
      <c r="H12" s="258" t="s">
        <v>116</v>
      </c>
      <c r="I12" s="305" t="s">
        <v>118</v>
      </c>
      <c r="J12" s="257" t="s">
        <v>126</v>
      </c>
      <c r="K12" s="258" t="s">
        <v>116</v>
      </c>
    </row>
  </sheetData>
  <mergeCells count="1">
    <mergeCell ref="C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49D9-EFF1-403F-8958-60C83696C1D8}">
  <dimension ref="A1:J8"/>
  <sheetViews>
    <sheetView zoomScale="80" zoomScaleNormal="80" workbookViewId="0">
      <selection activeCell="C16" sqref="C16"/>
    </sheetView>
  </sheetViews>
  <sheetFormatPr defaultColWidth="11.42578125" defaultRowHeight="12.75"/>
  <cols>
    <col min="1" max="1" width="24.85546875" customWidth="1"/>
    <col min="2" max="10" width="30.7109375" customWidth="1"/>
  </cols>
  <sheetData>
    <row r="1" spans="1:10" ht="25.5">
      <c r="A1" s="278" t="s">
        <v>113</v>
      </c>
      <c r="B1" s="279" t="s">
        <v>3</v>
      </c>
      <c r="C1" s="280" t="s">
        <v>4</v>
      </c>
      <c r="D1" s="281" t="s">
        <v>6</v>
      </c>
      <c r="E1" s="281" t="s">
        <v>5</v>
      </c>
      <c r="F1" s="281" t="s">
        <v>9</v>
      </c>
      <c r="G1" s="281" t="s">
        <v>7</v>
      </c>
      <c r="H1" s="278" t="s">
        <v>10</v>
      </c>
      <c r="I1" s="278" t="s">
        <v>8</v>
      </c>
      <c r="J1" s="278" t="s">
        <v>11</v>
      </c>
    </row>
    <row r="2" spans="1:10" ht="63.75">
      <c r="A2" s="257" t="s">
        <v>128</v>
      </c>
      <c r="B2" s="257" t="s">
        <v>116</v>
      </c>
      <c r="C2" s="257" t="s">
        <v>116</v>
      </c>
      <c r="D2" s="257" t="s">
        <v>116</v>
      </c>
      <c r="E2" s="257" t="s">
        <v>116</v>
      </c>
      <c r="F2" s="257" t="s">
        <v>116</v>
      </c>
      <c r="G2" s="257" t="s">
        <v>116</v>
      </c>
      <c r="H2" s="257" t="s">
        <v>116</v>
      </c>
      <c r="I2" s="314" t="s">
        <v>118</v>
      </c>
      <c r="J2" s="257" t="s">
        <v>116</v>
      </c>
    </row>
    <row r="3" spans="1:10" ht="89.25">
      <c r="A3" s="257" t="s">
        <v>129</v>
      </c>
      <c r="B3" s="257" t="s">
        <v>116</v>
      </c>
      <c r="C3" s="257" t="s">
        <v>116</v>
      </c>
      <c r="D3" s="257" t="s">
        <v>116</v>
      </c>
      <c r="E3" s="257" t="s">
        <v>116</v>
      </c>
      <c r="F3" s="257" t="s">
        <v>116</v>
      </c>
      <c r="G3" s="257" t="s">
        <v>116</v>
      </c>
      <c r="H3" s="257" t="s">
        <v>116</v>
      </c>
      <c r="I3" s="257" t="s">
        <v>116</v>
      </c>
      <c r="J3" s="257" t="s">
        <v>116</v>
      </c>
    </row>
    <row r="4" spans="1:10" ht="63.75">
      <c r="A4" s="258" t="s">
        <v>130</v>
      </c>
      <c r="B4" s="257" t="s">
        <v>116</v>
      </c>
      <c r="C4" s="257" t="s">
        <v>116</v>
      </c>
      <c r="D4" s="257" t="s">
        <v>116</v>
      </c>
      <c r="E4" s="257" t="s">
        <v>116</v>
      </c>
      <c r="F4" s="314" t="s">
        <v>118</v>
      </c>
      <c r="G4" s="257" t="s">
        <v>116</v>
      </c>
      <c r="H4" s="257" t="s">
        <v>116</v>
      </c>
      <c r="I4" s="313" t="s">
        <v>118</v>
      </c>
      <c r="J4" s="257" t="s">
        <v>116</v>
      </c>
    </row>
    <row r="5" spans="1:10" ht="63.75">
      <c r="A5" s="258" t="s">
        <v>131</v>
      </c>
      <c r="B5" s="257" t="s">
        <v>116</v>
      </c>
      <c r="C5" s="257" t="s">
        <v>116</v>
      </c>
      <c r="D5" s="257" t="s">
        <v>116</v>
      </c>
      <c r="E5" s="257" t="s">
        <v>116</v>
      </c>
      <c r="F5" s="257" t="s">
        <v>116</v>
      </c>
      <c r="G5" s="257" t="s">
        <v>116</v>
      </c>
      <c r="H5" s="257" t="s">
        <v>116</v>
      </c>
      <c r="I5" s="257" t="s">
        <v>116</v>
      </c>
      <c r="J5" s="257" t="s">
        <v>116</v>
      </c>
    </row>
    <row r="6" spans="1:10" ht="76.5">
      <c r="A6" s="257" t="s">
        <v>132</v>
      </c>
      <c r="B6" s="257" t="s">
        <v>116</v>
      </c>
      <c r="C6" s="257" t="s">
        <v>116</v>
      </c>
      <c r="D6" s="257" t="s">
        <v>116</v>
      </c>
      <c r="E6" s="257" t="s">
        <v>116</v>
      </c>
      <c r="F6" s="257" t="s">
        <v>116</v>
      </c>
      <c r="G6" s="257" t="s">
        <v>116</v>
      </c>
      <c r="H6" s="257" t="s">
        <v>116</v>
      </c>
      <c r="I6" s="257" t="s">
        <v>116</v>
      </c>
      <c r="J6" s="257" t="s">
        <v>116</v>
      </c>
    </row>
    <row r="7" spans="1:10">
      <c r="A7" s="257"/>
      <c r="B7" s="258"/>
      <c r="C7" s="258"/>
      <c r="D7" s="258"/>
      <c r="E7" s="257"/>
      <c r="F7" s="258"/>
      <c r="G7" s="258"/>
      <c r="H7" s="257"/>
      <c r="I7" s="257"/>
      <c r="J7" s="258"/>
    </row>
    <row r="8" spans="1:10">
      <c r="A8" s="257"/>
      <c r="B8" s="258"/>
      <c r="C8" s="258"/>
      <c r="D8" s="258"/>
      <c r="E8" s="257"/>
      <c r="F8" s="258"/>
      <c r="G8" s="258"/>
      <c r="H8" s="257"/>
      <c r="I8" s="257"/>
      <c r="J8" s="25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7493-D35A-4000-8D09-3D8676B87E68}">
  <dimension ref="A1:J4"/>
  <sheetViews>
    <sheetView workbookViewId="0">
      <selection activeCell="A2" sqref="A2"/>
    </sheetView>
  </sheetViews>
  <sheetFormatPr defaultColWidth="9.140625" defaultRowHeight="12.75"/>
  <cols>
    <col min="1" max="1" width="38.5703125" customWidth="1"/>
    <col min="2" max="10" width="30.7109375" customWidth="1"/>
  </cols>
  <sheetData>
    <row r="1" spans="1:10" ht="25.5">
      <c r="A1" s="279" t="s">
        <v>113</v>
      </c>
      <c r="B1" s="279" t="s">
        <v>3</v>
      </c>
      <c r="C1" s="280" t="s">
        <v>4</v>
      </c>
      <c r="D1" s="281" t="s">
        <v>5</v>
      </c>
      <c r="E1" s="281" t="s">
        <v>99</v>
      </c>
      <c r="F1" s="281" t="s">
        <v>7</v>
      </c>
      <c r="G1" s="281" t="s">
        <v>8</v>
      </c>
      <c r="H1" s="278" t="s">
        <v>9</v>
      </c>
      <c r="I1" s="278" t="s">
        <v>111</v>
      </c>
      <c r="J1" s="278" t="s">
        <v>11</v>
      </c>
    </row>
    <row r="2" spans="1:10" ht="75">
      <c r="A2" s="483" t="s">
        <v>133</v>
      </c>
      <c r="B2" s="258" t="s">
        <v>116</v>
      </c>
      <c r="C2" s="485" t="s">
        <v>134</v>
      </c>
      <c r="D2" s="257" t="s">
        <v>116</v>
      </c>
      <c r="E2" s="257" t="s">
        <v>116</v>
      </c>
      <c r="F2" s="257" t="s">
        <v>116</v>
      </c>
      <c r="G2" s="314" t="s">
        <v>135</v>
      </c>
      <c r="H2" s="314" t="s">
        <v>135</v>
      </c>
      <c r="I2" s="257" t="s">
        <v>116</v>
      </c>
      <c r="J2" s="257" t="s">
        <v>116</v>
      </c>
    </row>
    <row r="3" spans="1:10" ht="25.5">
      <c r="A3" s="484" t="s">
        <v>70</v>
      </c>
      <c r="B3" s="258" t="s">
        <v>116</v>
      </c>
      <c r="C3" s="257" t="s">
        <v>116</v>
      </c>
      <c r="D3" s="257" t="s">
        <v>116</v>
      </c>
      <c r="E3" s="257" t="s">
        <v>116</v>
      </c>
      <c r="F3" s="257" t="s">
        <v>116</v>
      </c>
      <c r="G3" s="257" t="s">
        <v>116</v>
      </c>
      <c r="H3" s="257" t="s">
        <v>116</v>
      </c>
      <c r="I3" s="257" t="s">
        <v>116</v>
      </c>
      <c r="J3" s="257" t="s">
        <v>116</v>
      </c>
    </row>
    <row r="4" spans="1:10" ht="38.25">
      <c r="A4" s="484" t="s">
        <v>136</v>
      </c>
      <c r="B4" s="258" t="s">
        <v>116</v>
      </c>
      <c r="C4" s="257" t="s">
        <v>116</v>
      </c>
      <c r="D4" s="257" t="s">
        <v>116</v>
      </c>
      <c r="E4" s="257" t="s">
        <v>116</v>
      </c>
      <c r="F4" s="314" t="s">
        <v>118</v>
      </c>
      <c r="G4" s="314" t="s">
        <v>135</v>
      </c>
      <c r="H4" s="257" t="s">
        <v>116</v>
      </c>
      <c r="I4" s="257" t="s">
        <v>116</v>
      </c>
      <c r="J4" s="257" t="s">
        <v>116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373D-132C-412A-8A28-1524E517D758}">
  <sheetPr>
    <tabColor rgb="FF92D050"/>
  </sheetPr>
  <dimension ref="A1:AG21"/>
  <sheetViews>
    <sheetView showGridLines="0" topLeftCell="A3" zoomScale="55" zoomScaleNormal="55" workbookViewId="0">
      <pane xSplit="2" ySplit="3" topLeftCell="U6" activePane="bottomRight" state="frozen"/>
      <selection pane="bottomRight" activeCell="S6" sqref="S6"/>
      <selection pane="bottomLeft" activeCell="A6" sqref="A6"/>
      <selection pane="topRight" activeCell="C3" sqref="C3"/>
    </sheetView>
  </sheetViews>
  <sheetFormatPr defaultColWidth="11.42578125" defaultRowHeight="20.25"/>
  <cols>
    <col min="1" max="1" width="19.5703125" customWidth="1"/>
    <col min="2" max="2" width="16.85546875" customWidth="1"/>
    <col min="3" max="3" width="27.85546875" style="352" customWidth="1"/>
    <col min="4" max="4" width="22.28515625" customWidth="1"/>
    <col min="5" max="5" width="41.42578125" hidden="1" customWidth="1"/>
    <col min="6" max="6" width="35.7109375" hidden="1" customWidth="1"/>
    <col min="7" max="7" width="36.42578125" hidden="1" customWidth="1"/>
    <col min="8" max="8" width="23.85546875" hidden="1" customWidth="1"/>
    <col min="9" max="9" width="17.7109375" hidden="1" customWidth="1"/>
    <col min="10" max="12" width="17.7109375" customWidth="1"/>
    <col min="13" max="13" width="17.85546875" customWidth="1"/>
    <col min="14" max="14" width="18.42578125" style="12" customWidth="1"/>
    <col min="15" max="15" width="17" style="12" customWidth="1"/>
    <col min="16" max="16" width="55" style="12" customWidth="1"/>
    <col min="17" max="17" width="13.28515625" style="12" customWidth="1"/>
    <col min="18" max="18" width="60.140625" style="12" customWidth="1"/>
    <col min="19" max="19" width="16.85546875" style="12" customWidth="1"/>
    <col min="20" max="20" width="18.140625" style="12" customWidth="1"/>
    <col min="21" max="21" width="151.42578125" style="12" customWidth="1"/>
    <col min="22" max="22" width="16.7109375" style="12" customWidth="1"/>
    <col min="23" max="23" width="35.7109375" style="12" customWidth="1"/>
    <col min="24" max="24" width="29.140625" style="12" customWidth="1"/>
    <col min="25" max="25" width="16" style="12" customWidth="1"/>
    <col min="26" max="26" width="68.42578125" style="29" customWidth="1"/>
    <col min="27" max="27" width="9.42578125" style="12" customWidth="1"/>
    <col min="28" max="28" width="41.42578125" style="12" customWidth="1"/>
    <col min="29" max="29" width="7.28515625" style="12" customWidth="1"/>
    <col min="30" max="30" width="21.42578125" style="12" customWidth="1"/>
    <col min="31" max="31" width="69.7109375" style="12" customWidth="1"/>
    <col min="32" max="32" width="14.28515625" style="12" customWidth="1"/>
    <col min="33" max="33" width="59.7109375" style="12" customWidth="1"/>
  </cols>
  <sheetData>
    <row r="1" spans="1:33" s="8" customFormat="1" ht="21">
      <c r="A1" s="9"/>
      <c r="B1" s="9"/>
      <c r="C1" s="349"/>
      <c r="D1" s="9"/>
      <c r="E1" s="9"/>
      <c r="H1" s="9"/>
      <c r="I1" s="9"/>
      <c r="J1" s="9"/>
      <c r="K1" s="9"/>
      <c r="L1" s="9"/>
      <c r="M1" s="9"/>
      <c r="N1" s="11"/>
      <c r="O1" s="11"/>
      <c r="P1" s="10">
        <v>100</v>
      </c>
      <c r="Q1" s="10" t="s">
        <v>137</v>
      </c>
      <c r="R1" s="11"/>
      <c r="S1" s="11"/>
      <c r="T1" s="11"/>
      <c r="U1" s="11"/>
      <c r="V1" s="11"/>
      <c r="W1" s="11"/>
      <c r="X1" s="11"/>
      <c r="Y1" s="11"/>
      <c r="Z1" s="28"/>
      <c r="AA1" s="11"/>
      <c r="AB1" s="11"/>
      <c r="AC1" s="11"/>
      <c r="AD1" s="11"/>
      <c r="AE1" s="11"/>
      <c r="AF1" s="11"/>
      <c r="AG1" s="11"/>
    </row>
    <row r="2" spans="1:33" s="8" customFormat="1" ht="21">
      <c r="A2" s="9"/>
      <c r="B2" s="9"/>
      <c r="C2" s="349"/>
      <c r="D2" s="9"/>
      <c r="E2" s="9"/>
      <c r="F2" s="9"/>
      <c r="G2" s="9"/>
      <c r="H2" s="544" t="s">
        <v>138</v>
      </c>
      <c r="I2" s="544"/>
      <c r="J2" s="544"/>
      <c r="K2" s="544"/>
      <c r="L2" s="544"/>
      <c r="M2" s="544"/>
      <c r="N2" s="544"/>
      <c r="O2" s="544"/>
      <c r="P2" s="10">
        <v>5000</v>
      </c>
      <c r="Q2" s="10" t="s">
        <v>139</v>
      </c>
      <c r="R2" s="11"/>
      <c r="S2" s="11"/>
      <c r="T2" s="11"/>
      <c r="U2" s="11"/>
      <c r="V2" s="11"/>
      <c r="W2" s="11"/>
      <c r="X2" s="11"/>
      <c r="Y2" s="11"/>
      <c r="Z2" s="28"/>
      <c r="AA2" s="11"/>
      <c r="AB2" s="11"/>
      <c r="AC2" s="11"/>
      <c r="AD2" s="11"/>
      <c r="AE2" s="11"/>
      <c r="AF2" s="11"/>
      <c r="AG2" s="11"/>
    </row>
    <row r="3" spans="1:33" ht="38.25" customHeight="1">
      <c r="A3" s="526" t="s">
        <v>95</v>
      </c>
      <c r="B3" s="526" t="s">
        <v>35</v>
      </c>
      <c r="C3" s="541" t="s">
        <v>36</v>
      </c>
      <c r="D3" s="526" t="s">
        <v>37</v>
      </c>
      <c r="E3" s="526" t="s">
        <v>96</v>
      </c>
      <c r="F3" s="527" t="s">
        <v>97</v>
      </c>
      <c r="G3" s="515" t="s">
        <v>98</v>
      </c>
      <c r="H3" s="546" t="s">
        <v>41</v>
      </c>
      <c r="I3" s="546"/>
      <c r="J3" s="547" t="s">
        <v>140</v>
      </c>
      <c r="K3" s="548"/>
      <c r="L3" s="548"/>
      <c r="M3" s="549"/>
      <c r="N3" s="545" t="s">
        <v>141</v>
      </c>
      <c r="O3" s="550"/>
      <c r="P3" s="550"/>
      <c r="Q3" s="550"/>
      <c r="R3" s="550"/>
      <c r="S3" s="545"/>
      <c r="T3" s="545"/>
      <c r="U3" s="545"/>
      <c r="V3" s="545"/>
      <c r="W3" s="545"/>
      <c r="X3" s="545"/>
      <c r="Y3" s="545"/>
      <c r="Z3" s="545"/>
      <c r="AA3" s="545"/>
      <c r="AB3" s="545"/>
      <c r="AC3" s="545"/>
      <c r="AD3" s="545"/>
      <c r="AE3" s="545"/>
      <c r="AF3" s="545"/>
      <c r="AG3" s="545"/>
    </row>
    <row r="4" spans="1:33" ht="60.6" customHeight="1">
      <c r="A4" s="526"/>
      <c r="B4" s="526"/>
      <c r="C4" s="541"/>
      <c r="D4" s="526"/>
      <c r="E4" s="526"/>
      <c r="F4" s="528"/>
      <c r="G4" s="515"/>
      <c r="H4" s="551" t="s">
        <v>43</v>
      </c>
      <c r="I4" s="551" t="s">
        <v>44</v>
      </c>
      <c r="J4" s="181" t="s">
        <v>105</v>
      </c>
      <c r="K4" s="181" t="s">
        <v>106</v>
      </c>
      <c r="L4" s="181" t="s">
        <v>107</v>
      </c>
      <c r="M4" s="182" t="s">
        <v>108</v>
      </c>
      <c r="N4" s="545" t="s">
        <v>105</v>
      </c>
      <c r="O4" s="545"/>
      <c r="P4" s="545"/>
      <c r="Q4" s="545"/>
      <c r="R4" s="545"/>
      <c r="S4" s="545" t="s">
        <v>106</v>
      </c>
      <c r="T4" s="545"/>
      <c r="U4" s="545"/>
      <c r="V4" s="545"/>
      <c r="W4" s="545"/>
      <c r="X4" s="545" t="s">
        <v>107</v>
      </c>
      <c r="Y4" s="545"/>
      <c r="Z4" s="545"/>
      <c r="AA4" s="545"/>
      <c r="AB4" s="545"/>
      <c r="AC4" s="545" t="s">
        <v>108</v>
      </c>
      <c r="AD4" s="545"/>
      <c r="AE4" s="545"/>
      <c r="AF4" s="545"/>
      <c r="AG4" s="545"/>
    </row>
    <row r="5" spans="1:33" ht="38.25" customHeight="1">
      <c r="A5" s="526"/>
      <c r="B5" s="526"/>
      <c r="C5" s="541"/>
      <c r="D5" s="526"/>
      <c r="E5" s="526"/>
      <c r="F5" s="529"/>
      <c r="G5" s="515"/>
      <c r="H5" s="552"/>
      <c r="I5" s="552"/>
      <c r="J5" s="180" t="s">
        <v>49</v>
      </c>
      <c r="K5" s="180" t="s">
        <v>49</v>
      </c>
      <c r="L5" s="180" t="s">
        <v>49</v>
      </c>
      <c r="M5" s="183" t="s">
        <v>49</v>
      </c>
      <c r="N5" s="184" t="s">
        <v>142</v>
      </c>
      <c r="O5" s="184" t="s">
        <v>143</v>
      </c>
      <c r="P5" s="184" t="s">
        <v>144</v>
      </c>
      <c r="Q5" s="184" t="s">
        <v>145</v>
      </c>
      <c r="R5" s="184" t="s">
        <v>146</v>
      </c>
      <c r="S5" s="184" t="s">
        <v>142</v>
      </c>
      <c r="T5" s="184" t="s">
        <v>143</v>
      </c>
      <c r="U5" s="184" t="s">
        <v>144</v>
      </c>
      <c r="V5" s="184" t="s">
        <v>145</v>
      </c>
      <c r="W5" s="184" t="s">
        <v>146</v>
      </c>
      <c r="X5" s="184" t="s">
        <v>142</v>
      </c>
      <c r="Y5" s="184" t="s">
        <v>143</v>
      </c>
      <c r="Z5" s="185" t="s">
        <v>144</v>
      </c>
      <c r="AA5" s="184" t="s">
        <v>145</v>
      </c>
      <c r="AB5" s="184" t="s">
        <v>146</v>
      </c>
      <c r="AC5" s="184" t="s">
        <v>142</v>
      </c>
      <c r="AD5" s="184" t="s">
        <v>143</v>
      </c>
      <c r="AE5" s="184" t="s">
        <v>144</v>
      </c>
      <c r="AF5" s="184" t="s">
        <v>145</v>
      </c>
      <c r="AG5" s="184" t="s">
        <v>146</v>
      </c>
    </row>
    <row r="6" spans="1:33" s="8" customFormat="1" ht="255.6" customHeight="1">
      <c r="A6" s="504" t="s">
        <v>50</v>
      </c>
      <c r="B6" s="519" t="s">
        <v>51</v>
      </c>
      <c r="C6" s="350"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7">
        <v>45689</v>
      </c>
      <c r="I6" s="167">
        <v>45747</v>
      </c>
      <c r="J6" s="70">
        <f>'Formulación 2025'!J6</f>
        <v>1</v>
      </c>
      <c r="K6" s="306">
        <f>'Formulación 2025'!K6</f>
        <v>0</v>
      </c>
      <c r="L6" s="306">
        <f>'Formulación 2025'!L6</f>
        <v>0</v>
      </c>
      <c r="M6" s="133">
        <f>'Formulación 2025'!M6</f>
        <v>0</v>
      </c>
      <c r="N6" s="27">
        <v>1</v>
      </c>
      <c r="O6" s="27">
        <v>0.6</v>
      </c>
      <c r="P6" s="478" t="s">
        <v>147</v>
      </c>
      <c r="Q6" s="60" t="s">
        <v>137</v>
      </c>
      <c r="R6" s="74" t="s">
        <v>148</v>
      </c>
      <c r="S6" s="27">
        <f>'Formulación 2025'!K6</f>
        <v>0</v>
      </c>
      <c r="T6" s="27">
        <v>0.4</v>
      </c>
      <c r="U6" s="354" t="s">
        <v>149</v>
      </c>
      <c r="V6" s="60"/>
      <c r="W6" s="76"/>
      <c r="X6" s="61"/>
      <c r="Y6" s="27"/>
      <c r="Z6" s="75"/>
      <c r="AA6" s="47"/>
      <c r="AB6" s="46"/>
      <c r="AC6" s="61"/>
      <c r="AD6" s="27"/>
      <c r="AE6" s="76"/>
      <c r="AF6" s="60"/>
      <c r="AG6" s="77"/>
    </row>
    <row r="7" spans="1:33" s="8" customFormat="1" ht="212.45" customHeight="1">
      <c r="A7" s="505"/>
      <c r="B7" s="520"/>
      <c r="C7" s="350"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7">
        <v>45689</v>
      </c>
      <c r="I7" s="167">
        <v>45747</v>
      </c>
      <c r="J7" s="70">
        <f>'Formulación 2025'!J7</f>
        <v>1</v>
      </c>
      <c r="K7" s="306">
        <f>'Formulación 2025'!K7</f>
        <v>0</v>
      </c>
      <c r="L7" s="306">
        <f>'Formulación 2025'!L7</f>
        <v>0</v>
      </c>
      <c r="M7" s="133">
        <f>'Formulación 2025'!M7</f>
        <v>0</v>
      </c>
      <c r="N7" s="14">
        <v>1</v>
      </c>
      <c r="O7" s="27">
        <v>0.6</v>
      </c>
      <c r="P7" s="479" t="s">
        <v>150</v>
      </c>
      <c r="Q7" s="60" t="s">
        <v>137</v>
      </c>
      <c r="R7" s="74" t="s">
        <v>151</v>
      </c>
      <c r="S7" s="27">
        <f>'Formulación 2025'!K7</f>
        <v>0</v>
      </c>
      <c r="T7" s="14"/>
      <c r="U7" s="347" t="s">
        <v>152</v>
      </c>
      <c r="V7" s="40"/>
      <c r="W7" s="52"/>
      <c r="X7" s="45"/>
      <c r="Y7" s="45"/>
      <c r="Z7" s="50"/>
      <c r="AA7" s="47"/>
      <c r="AB7" s="46"/>
      <c r="AC7" s="14"/>
      <c r="AD7" s="14"/>
      <c r="AE7" s="43"/>
      <c r="AF7" s="40"/>
      <c r="AG7" s="48"/>
    </row>
    <row r="8" spans="1:33" s="8" customFormat="1" ht="248.25" customHeight="1">
      <c r="A8" s="505"/>
      <c r="B8" s="520"/>
      <c r="C8" s="350"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7">
        <v>45748</v>
      </c>
      <c r="I8" s="167">
        <v>46022</v>
      </c>
      <c r="J8" s="70">
        <f>'Formulación 2025'!J8</f>
        <v>0</v>
      </c>
      <c r="K8" s="348">
        <f>'Formulación 2025'!K8</f>
        <v>0.4</v>
      </c>
      <c r="L8" s="306">
        <f>'Formulación 2025'!L8</f>
        <v>0.3</v>
      </c>
      <c r="M8" s="133">
        <f>'Formulación 2025'!M8</f>
        <v>0.3</v>
      </c>
      <c r="N8" s="14"/>
      <c r="O8" s="14"/>
      <c r="P8" s="50"/>
      <c r="Q8" s="60"/>
      <c r="R8" s="14"/>
      <c r="S8" s="27">
        <f>'Formulación 2025'!K8</f>
        <v>0.4</v>
      </c>
      <c r="T8" s="138">
        <v>0.66</v>
      </c>
      <c r="U8" s="268" t="s">
        <v>153</v>
      </c>
      <c r="V8" s="312" t="s">
        <v>137</v>
      </c>
      <c r="W8" s="58" t="s">
        <v>154</v>
      </c>
      <c r="X8" s="45"/>
      <c r="Y8" s="45">
        <v>0.3</v>
      </c>
      <c r="Z8" s="124" t="s">
        <v>155</v>
      </c>
      <c r="AA8" s="448" t="s">
        <v>156</v>
      </c>
      <c r="AB8" s="46" t="s">
        <v>157</v>
      </c>
      <c r="AC8" s="45"/>
      <c r="AD8" s="14"/>
      <c r="AE8" s="43"/>
      <c r="AF8" s="40"/>
      <c r="AG8" s="48"/>
    </row>
    <row r="9" spans="1:33" s="8" customFormat="1" ht="162">
      <c r="A9" s="506"/>
      <c r="B9" s="521"/>
      <c r="C9" s="351"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7">
        <v>46023</v>
      </c>
      <c r="I9" s="167">
        <v>46112</v>
      </c>
      <c r="J9" s="70">
        <f>'Formulación 2025'!J9</f>
        <v>0</v>
      </c>
      <c r="K9" s="306">
        <f>'Formulación 2025'!K9</f>
        <v>0</v>
      </c>
      <c r="L9" s="306">
        <f>'Formulación 2025'!L9</f>
        <v>0</v>
      </c>
      <c r="M9" s="133">
        <f>'Formulación 2025'!M9</f>
        <v>0</v>
      </c>
      <c r="N9" s="14"/>
      <c r="O9" s="14"/>
      <c r="P9" s="100"/>
      <c r="Q9" s="60"/>
      <c r="R9" s="14"/>
      <c r="S9" s="27">
        <f>'Formulación 2025'!K9</f>
        <v>0</v>
      </c>
      <c r="T9" s="14"/>
      <c r="U9" s="267"/>
      <c r="V9" s="44"/>
      <c r="W9" s="63"/>
      <c r="X9" s="45"/>
      <c r="Y9" s="14"/>
      <c r="Z9" s="60"/>
      <c r="AA9" s="47"/>
      <c r="AB9" s="46"/>
      <c r="AC9" s="45"/>
      <c r="AD9" s="14"/>
      <c r="AE9" s="60"/>
      <c r="AF9" s="40"/>
      <c r="AG9" s="43"/>
    </row>
    <row r="10" spans="1:33" s="8" customFormat="1" ht="285.75" customHeight="1">
      <c r="A10" s="504" t="s">
        <v>65</v>
      </c>
      <c r="B10" s="519" t="s">
        <v>66</v>
      </c>
      <c r="C10" s="351"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241">
        <v>45689</v>
      </c>
      <c r="I10" s="241">
        <v>45747</v>
      </c>
      <c r="J10" s="70">
        <f>'Formulación 2025'!J10</f>
        <v>1</v>
      </c>
      <c r="K10" s="306">
        <f>'Formulación 2025'!K10</f>
        <v>0</v>
      </c>
      <c r="L10" s="306">
        <f>'Formulación 2025'!L10</f>
        <v>0</v>
      </c>
      <c r="M10" s="133">
        <f>'Formulación 2025'!M10</f>
        <v>0</v>
      </c>
      <c r="N10" s="14">
        <v>0</v>
      </c>
      <c r="O10" s="14">
        <v>0</v>
      </c>
      <c r="P10" s="244" t="s">
        <v>158</v>
      </c>
      <c r="Q10" s="60" t="s">
        <v>139</v>
      </c>
      <c r="R10" s="74" t="s">
        <v>159</v>
      </c>
      <c r="S10" s="27">
        <f>'Formulación 2025'!K10</f>
        <v>0</v>
      </c>
      <c r="T10" s="14">
        <v>1</v>
      </c>
      <c r="U10" s="268" t="s">
        <v>160</v>
      </c>
      <c r="V10" s="44"/>
      <c r="W10" s="110"/>
      <c r="X10" s="45"/>
      <c r="Y10" s="45"/>
      <c r="Z10" s="122"/>
      <c r="AA10" s="47"/>
      <c r="AB10" s="46"/>
      <c r="AC10" s="45"/>
      <c r="AD10" s="14"/>
      <c r="AE10" s="122"/>
      <c r="AF10" s="40"/>
      <c r="AG10" s="43"/>
    </row>
    <row r="11" spans="1:33" s="8" customFormat="1" ht="266.25" customHeight="1">
      <c r="A11" s="505"/>
      <c r="B11" s="520"/>
      <c r="C11" s="351"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f>'Formulación 2025'!J11</f>
        <v>0</v>
      </c>
      <c r="K11" s="348" t="str">
        <f>'Formulación 2025'!K11</f>
        <v>40%</v>
      </c>
      <c r="L11" s="306" t="str">
        <f>'Formulación 2025'!L11</f>
        <v>30%</v>
      </c>
      <c r="M11" s="133">
        <f>'Formulación 2025'!M11</f>
        <v>0.3</v>
      </c>
      <c r="N11" s="14"/>
      <c r="O11" s="14"/>
      <c r="P11" s="39"/>
      <c r="Q11" s="60"/>
      <c r="R11" s="40"/>
      <c r="S11" s="27" t="str">
        <f>'Formulación 2025'!K11</f>
        <v>40%</v>
      </c>
      <c r="T11" s="14">
        <v>0.4</v>
      </c>
      <c r="U11" s="353" t="s">
        <v>161</v>
      </c>
      <c r="V11" s="307" t="s">
        <v>137</v>
      </c>
      <c r="W11" s="129" t="s">
        <v>162</v>
      </c>
      <c r="X11" s="45">
        <v>0.3</v>
      </c>
      <c r="Y11" s="14">
        <v>0.3</v>
      </c>
      <c r="Z11" s="444" t="s">
        <v>163</v>
      </c>
      <c r="AA11" s="448" t="s">
        <v>156</v>
      </c>
      <c r="AB11" s="454" t="s">
        <v>164</v>
      </c>
      <c r="AC11" s="49"/>
      <c r="AD11" s="14">
        <v>0</v>
      </c>
      <c r="AE11" s="60"/>
      <c r="AF11" s="40"/>
      <c r="AG11" s="48"/>
    </row>
    <row r="12" spans="1:33" s="8" customFormat="1" ht="231.75" customHeight="1">
      <c r="A12" s="505"/>
      <c r="B12" s="520"/>
      <c r="C12" s="351"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7">
        <v>45748</v>
      </c>
      <c r="I12" s="167">
        <v>45838</v>
      </c>
      <c r="J12" s="70">
        <f>'Formulación 2025'!J12</f>
        <v>0</v>
      </c>
      <c r="K12" s="348">
        <f>'Formulación 2025'!K12</f>
        <v>1</v>
      </c>
      <c r="L12" s="306">
        <f>'Formulación 2025'!L12</f>
        <v>0</v>
      </c>
      <c r="M12" s="133">
        <f>'Formulación 2025'!M12</f>
        <v>0</v>
      </c>
      <c r="N12" s="14"/>
      <c r="O12" s="14"/>
      <c r="P12" s="16"/>
      <c r="Q12" s="60"/>
      <c r="R12" s="40"/>
      <c r="S12" s="27">
        <f>'Formulación 2025'!K12</f>
        <v>1</v>
      </c>
      <c r="T12" s="14">
        <v>1</v>
      </c>
      <c r="U12" s="268" t="s">
        <v>165</v>
      </c>
      <c r="V12" s="307" t="s">
        <v>137</v>
      </c>
      <c r="W12" s="129" t="s">
        <v>166</v>
      </c>
      <c r="X12" s="45"/>
      <c r="Y12" s="45"/>
      <c r="Z12" s="123"/>
      <c r="AA12" s="47"/>
      <c r="AB12" s="46"/>
      <c r="AC12" s="59"/>
      <c r="AD12" s="14"/>
      <c r="AE12" s="43"/>
      <c r="AF12" s="40"/>
      <c r="AG12" s="48"/>
    </row>
    <row r="13" spans="1:33" s="8" customFormat="1" ht="237" customHeight="1">
      <c r="A13" s="506"/>
      <c r="B13" s="521"/>
      <c r="C13" s="351" t="s">
        <v>75</v>
      </c>
      <c r="D13" s="165" t="s">
        <v>74</v>
      </c>
      <c r="E13" s="57" t="str">
        <f>'Formulación 2025'!C13</f>
        <v>Implementar las mejoras derivadas del desarrollo del  grupo focal</v>
      </c>
      <c r="F13" s="68" t="str">
        <f>'Formulación 2025'!D13</f>
        <v>Un informe semestral</v>
      </c>
      <c r="G13" s="57" t="str">
        <f>'Formulación 2025'!F13</f>
        <v>N/A</v>
      </c>
      <c r="H13" s="167">
        <v>45839</v>
      </c>
      <c r="I13" s="167">
        <v>46022</v>
      </c>
      <c r="J13" s="70">
        <f>'Formulación 2025'!J13</f>
        <v>0</v>
      </c>
      <c r="K13" s="306">
        <f>'Formulación 2025'!K13</f>
        <v>0</v>
      </c>
      <c r="L13" s="306">
        <f>'Formulación 2025'!L13</f>
        <v>0.5</v>
      </c>
      <c r="M13" s="133">
        <f>'Formulación 2025'!M13</f>
        <v>0.5</v>
      </c>
      <c r="N13" s="14"/>
      <c r="O13" s="14"/>
      <c r="P13" s="89"/>
      <c r="Q13" s="60"/>
      <c r="R13" s="40"/>
      <c r="S13" s="27">
        <f>'Formulación 2025'!K13</f>
        <v>0</v>
      </c>
      <c r="T13" s="14"/>
      <c r="U13" s="60"/>
      <c r="V13" s="44"/>
      <c r="W13" s="64"/>
      <c r="X13" s="54"/>
      <c r="Y13" s="26">
        <v>0.5</v>
      </c>
      <c r="Z13" s="60" t="s">
        <v>167</v>
      </c>
      <c r="AA13" s="447" t="s">
        <v>156</v>
      </c>
      <c r="AB13" s="46" t="s">
        <v>168</v>
      </c>
      <c r="AC13" s="59"/>
      <c r="AD13" s="14">
        <v>0</v>
      </c>
      <c r="AE13" s="60"/>
      <c r="AF13" s="40"/>
      <c r="AG13" s="56"/>
    </row>
    <row r="14" spans="1:33" s="8" customFormat="1" ht="228" customHeight="1">
      <c r="A14" s="504" t="s">
        <v>76</v>
      </c>
      <c r="B14" s="504" t="s">
        <v>77</v>
      </c>
      <c r="C14" s="350"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7">
        <v>45689</v>
      </c>
      <c r="I14" s="167">
        <v>45747</v>
      </c>
      <c r="J14" s="70" t="str">
        <f>'Formulación 2025'!J14</f>
        <v>100%</v>
      </c>
      <c r="K14" s="306">
        <f>'Formulación 2025'!K14</f>
        <v>0</v>
      </c>
      <c r="L14" s="306">
        <f>'Formulación 2025'!L14</f>
        <v>0</v>
      </c>
      <c r="M14" s="133">
        <f>'Formulación 2025'!M14</f>
        <v>0</v>
      </c>
      <c r="N14" s="14">
        <v>1</v>
      </c>
      <c r="O14" s="14">
        <v>1</v>
      </c>
      <c r="P14" s="542" t="s">
        <v>169</v>
      </c>
      <c r="Q14" s="60" t="s">
        <v>137</v>
      </c>
      <c r="R14" s="95" t="s">
        <v>170</v>
      </c>
      <c r="S14" s="27">
        <f>'Formulación 2025'!K14</f>
        <v>0</v>
      </c>
      <c r="T14" s="14"/>
      <c r="U14" s="242"/>
      <c r="V14" s="44"/>
      <c r="W14" s="58"/>
      <c r="X14" s="45"/>
      <c r="Y14" s="45"/>
      <c r="Z14" s="125"/>
      <c r="AA14" s="47"/>
      <c r="AB14" s="46"/>
      <c r="AC14" s="14"/>
      <c r="AD14" s="14"/>
      <c r="AE14" s="125"/>
      <c r="AF14" s="40"/>
      <c r="AG14" s="40"/>
    </row>
    <row r="15" spans="1:33" s="8" customFormat="1" ht="213" customHeight="1">
      <c r="A15" s="505"/>
      <c r="B15" s="505"/>
      <c r="C15" s="350"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7">
        <v>45689</v>
      </c>
      <c r="I15" s="167">
        <v>45747</v>
      </c>
      <c r="J15" s="70" t="str">
        <f>'Formulación 2025'!J15</f>
        <v>100%</v>
      </c>
      <c r="K15" s="306">
        <f>'Formulación 2025'!K15</f>
        <v>0</v>
      </c>
      <c r="L15" s="306">
        <f>'Formulación 2025'!L15</f>
        <v>0</v>
      </c>
      <c r="M15" s="133">
        <f>'Formulación 2025'!M15</f>
        <v>0</v>
      </c>
      <c r="N15" s="14">
        <v>1</v>
      </c>
      <c r="O15" s="14">
        <v>1</v>
      </c>
      <c r="P15" s="543"/>
      <c r="Q15" s="60" t="s">
        <v>137</v>
      </c>
      <c r="R15" s="95" t="s">
        <v>171</v>
      </c>
      <c r="S15" s="27">
        <f>'Formulación 2025'!K15</f>
        <v>0</v>
      </c>
      <c r="T15" s="14"/>
      <c r="V15" s="44"/>
      <c r="W15" s="58"/>
      <c r="X15" s="81"/>
      <c r="Y15" s="24"/>
      <c r="Z15" s="82"/>
      <c r="AA15" s="82"/>
      <c r="AB15" s="112"/>
      <c r="AC15" s="24"/>
      <c r="AD15" s="24"/>
      <c r="AE15" s="60"/>
      <c r="AF15" s="65"/>
      <c r="AG15" s="113"/>
    </row>
    <row r="16" spans="1:33" s="8" customFormat="1" ht="168.75">
      <c r="A16" s="506"/>
      <c r="B16" s="506"/>
      <c r="C16" s="350"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241">
        <v>45748</v>
      </c>
      <c r="I16" s="169">
        <v>46022</v>
      </c>
      <c r="J16" s="70">
        <f>'Formulación 2025'!J16</f>
        <v>0</v>
      </c>
      <c r="K16" s="306">
        <f>'Formulación 2025'!K16</f>
        <v>0.5</v>
      </c>
      <c r="L16" s="306">
        <f>'Formulación 2025'!L16</f>
        <v>0</v>
      </c>
      <c r="M16" s="133">
        <f>'Formulación 2025'!M16</f>
        <v>0.5</v>
      </c>
      <c r="N16" s="78"/>
      <c r="O16" s="79"/>
      <c r="P16" s="16"/>
      <c r="Q16" s="60"/>
      <c r="R16" s="78"/>
      <c r="S16" s="27">
        <f>'Formulación 2025'!K16</f>
        <v>0.5</v>
      </c>
      <c r="T16" s="298">
        <v>0.5</v>
      </c>
      <c r="U16" s="268" t="s">
        <v>172</v>
      </c>
      <c r="V16" s="307" t="s">
        <v>137</v>
      </c>
      <c r="W16" s="58" t="s">
        <v>173</v>
      </c>
      <c r="X16" s="127"/>
      <c r="Y16" s="127"/>
      <c r="Z16" s="78"/>
      <c r="AA16" s="92"/>
      <c r="AB16" s="159"/>
      <c r="AC16" s="127"/>
      <c r="AD16" s="127">
        <v>0</v>
      </c>
      <c r="AE16" s="159"/>
      <c r="AF16" s="65"/>
      <c r="AG16" s="159"/>
    </row>
    <row r="17" spans="1:33" s="8" customFormat="1" ht="135" customHeight="1">
      <c r="A17" s="504" t="s">
        <v>86</v>
      </c>
      <c r="B17" s="504" t="s">
        <v>87</v>
      </c>
      <c r="C17" s="350"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241">
        <v>45689</v>
      </c>
      <c r="I17" s="241">
        <v>45746</v>
      </c>
      <c r="J17" s="70" t="str">
        <f>'Formulación 2025'!J17</f>
        <v>100%</v>
      </c>
      <c r="K17" s="306">
        <f>'Formulación 2025'!K17</f>
        <v>0</v>
      </c>
      <c r="L17" s="306">
        <f>'Formulación 2025'!L17</f>
        <v>0</v>
      </c>
      <c r="M17" s="133">
        <f>'Formulación 2025'!M17</f>
        <v>0</v>
      </c>
      <c r="N17" s="91">
        <v>1</v>
      </c>
      <c r="O17" s="102">
        <v>1</v>
      </c>
      <c r="P17" s="89" t="s">
        <v>174</v>
      </c>
      <c r="Q17" s="60" t="s">
        <v>137</v>
      </c>
      <c r="R17" s="246" t="s">
        <v>175</v>
      </c>
      <c r="S17" s="27">
        <f>'Formulación 2025'!K17</f>
        <v>0</v>
      </c>
      <c r="T17" s="78"/>
      <c r="U17" s="299"/>
      <c r="V17" s="44"/>
      <c r="W17" s="58"/>
      <c r="X17" s="111"/>
      <c r="Y17" s="111"/>
      <c r="Z17" s="78"/>
      <c r="AA17" s="92"/>
      <c r="AB17" s="111"/>
      <c r="AC17" s="111"/>
      <c r="AD17" s="111"/>
      <c r="AE17" s="78"/>
      <c r="AF17" s="65"/>
      <c r="AG17" s="111"/>
    </row>
    <row r="18" spans="1:33" s="8" customFormat="1" ht="162">
      <c r="A18" s="505"/>
      <c r="B18" s="505"/>
      <c r="C18" s="350" t="s">
        <v>90</v>
      </c>
      <c r="D18" s="165" t="s">
        <v>83</v>
      </c>
      <c r="E18" s="57" t="str">
        <f>'Formulación 2025'!C18</f>
        <v>Diseñar un plan de trabajo derivado del diagnóstico de las necesidades de la política de gestión del conocimiento de la entidad</v>
      </c>
      <c r="F18" s="68" t="str">
        <f>'Formulación 2025'!D18</f>
        <v xml:space="preserve">Un plan de trabajo diseñado </v>
      </c>
      <c r="G18" s="57" t="str">
        <f>'Formulación 2025'!F18</f>
        <v>N/A</v>
      </c>
      <c r="H18" s="241">
        <v>45689</v>
      </c>
      <c r="I18" s="241">
        <v>45746</v>
      </c>
      <c r="J18" s="70" t="str">
        <f>'Formulación 2025'!J18</f>
        <v>100%</v>
      </c>
      <c r="K18" s="306">
        <f>'Formulación 2025'!K18</f>
        <v>0</v>
      </c>
      <c r="L18" s="306">
        <f>'Formulación 2025'!L18</f>
        <v>0</v>
      </c>
      <c r="M18" s="133">
        <f>'Formulación 2025'!M18</f>
        <v>0</v>
      </c>
      <c r="N18" s="91">
        <v>1</v>
      </c>
      <c r="O18" s="84">
        <v>1</v>
      </c>
      <c r="P18" s="179" t="s">
        <v>176</v>
      </c>
      <c r="Q18" s="60" t="s">
        <v>137</v>
      </c>
      <c r="R18" s="247" t="s">
        <v>177</v>
      </c>
      <c r="S18" s="27">
        <f>'Formulación 2025'!K18</f>
        <v>0</v>
      </c>
      <c r="T18" s="78"/>
      <c r="U18" s="78"/>
      <c r="V18" s="44"/>
      <c r="W18" s="58"/>
      <c r="X18" s="111"/>
      <c r="Y18" s="111"/>
      <c r="Z18" s="11"/>
      <c r="AA18" s="92"/>
      <c r="AB18" s="11"/>
      <c r="AC18" s="111"/>
      <c r="AD18" s="11"/>
      <c r="AE18" s="78"/>
      <c r="AF18" s="65"/>
      <c r="AG18" s="11"/>
    </row>
    <row r="19" spans="1:33" s="8" customFormat="1" ht="264.75" customHeight="1">
      <c r="A19" s="505"/>
      <c r="B19" s="505"/>
      <c r="C19" s="350" t="s">
        <v>91</v>
      </c>
      <c r="D19" s="165" t="s">
        <v>85</v>
      </c>
      <c r="E19" s="57" t="str">
        <f>'Formulación 2025'!C19</f>
        <v>Implementar un plan de trabajo derivado del diagnóstico de las necesidades de la política de gestión del conocimiento de la entidad</v>
      </c>
      <c r="F19" s="68" t="str">
        <f>'Formulación 2025'!D19</f>
        <v>Dos informes semestrales</v>
      </c>
      <c r="G19" s="57" t="str">
        <f>'Formulación 2025'!F19</f>
        <v>Número de actividades ejecutadas / Número actividades planteadas</v>
      </c>
      <c r="H19" s="166">
        <v>45748</v>
      </c>
      <c r="I19" s="170">
        <v>46022</v>
      </c>
      <c r="J19" s="70">
        <f>'Formulación 2025'!J19</f>
        <v>0</v>
      </c>
      <c r="K19" s="306">
        <f>'Formulación 2025'!K19</f>
        <v>0.5</v>
      </c>
      <c r="L19" s="306">
        <f>'Formulación 2025'!L19</f>
        <v>0</v>
      </c>
      <c r="M19" s="133">
        <f>'Formulación 2025'!M19</f>
        <v>0.5</v>
      </c>
      <c r="N19" s="78"/>
      <c r="O19" s="103"/>
      <c r="P19" s="88"/>
      <c r="Q19" s="60"/>
      <c r="R19" s="78"/>
      <c r="S19" s="27">
        <f>'Formulación 2025'!K19</f>
        <v>0.5</v>
      </c>
      <c r="T19" s="91">
        <v>0</v>
      </c>
      <c r="U19" s="268" t="s">
        <v>178</v>
      </c>
      <c r="V19" s="310" t="s">
        <v>139</v>
      </c>
      <c r="W19" s="63" t="s">
        <v>179</v>
      </c>
      <c r="X19" s="127"/>
      <c r="Y19" s="127"/>
      <c r="Z19" s="459" t="s">
        <v>180</v>
      </c>
      <c r="AA19" s="457" t="s">
        <v>156</v>
      </c>
      <c r="AB19" s="159" t="s">
        <v>181</v>
      </c>
      <c r="AC19" s="111"/>
      <c r="AD19" s="14">
        <v>0</v>
      </c>
      <c r="AE19" s="159"/>
      <c r="AF19" s="65"/>
      <c r="AG19" s="159"/>
    </row>
    <row r="20" spans="1:33" ht="101.25">
      <c r="A20" s="506"/>
      <c r="B20" s="506"/>
      <c r="C20" s="350"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0">
        <f>'Formulación 2025'!J20</f>
        <v>0</v>
      </c>
      <c r="K20" s="306">
        <f>'Formulación 2025'!K20</f>
        <v>0</v>
      </c>
      <c r="L20" s="306">
        <f>'Formulación 2025'!L20</f>
        <v>0</v>
      </c>
      <c r="M20" s="133">
        <f>'Formulación 2025'!M20</f>
        <v>1</v>
      </c>
      <c r="N20" s="79"/>
      <c r="O20" s="103"/>
      <c r="P20" s="88"/>
      <c r="Q20" s="60"/>
      <c r="R20" s="79"/>
      <c r="S20" s="27">
        <f>'Formulación 2025'!K20</f>
        <v>0</v>
      </c>
      <c r="T20" s="79"/>
      <c r="U20" s="78"/>
      <c r="V20" s="44"/>
      <c r="W20" s="79"/>
      <c r="X20" s="118"/>
      <c r="Y20" s="118"/>
      <c r="Z20" s="126"/>
      <c r="AA20" s="92"/>
      <c r="AB20" s="92"/>
      <c r="AC20" s="92"/>
      <c r="AD20" s="14">
        <v>0</v>
      </c>
      <c r="AE20" s="159"/>
      <c r="AF20" s="65"/>
      <c r="AG20" s="159"/>
    </row>
    <row r="21" spans="1:33">
      <c r="C21" s="480"/>
      <c r="T21" s="119">
        <f>(T8+T11+T12+T16+T19)/5</f>
        <v>0.51200000000000001</v>
      </c>
    </row>
  </sheetData>
  <mergeCells count="26">
    <mergeCell ref="P14:P15"/>
    <mergeCell ref="F3:F5"/>
    <mergeCell ref="H2:O2"/>
    <mergeCell ref="X4:AB4"/>
    <mergeCell ref="AC4:AG4"/>
    <mergeCell ref="G3:G5"/>
    <mergeCell ref="H3:I3"/>
    <mergeCell ref="J3:M3"/>
    <mergeCell ref="N3:AG3"/>
    <mergeCell ref="H4:H5"/>
    <mergeCell ref="I4:I5"/>
    <mergeCell ref="N4:R4"/>
    <mergeCell ref="S4:W4"/>
    <mergeCell ref="A3:A5"/>
    <mergeCell ref="B3:B5"/>
    <mergeCell ref="C3:C5"/>
    <mergeCell ref="D3:D5"/>
    <mergeCell ref="E3:E5"/>
    <mergeCell ref="A17:A20"/>
    <mergeCell ref="B17:B20"/>
    <mergeCell ref="A6:A9"/>
    <mergeCell ref="B6:B9"/>
    <mergeCell ref="A10:A13"/>
    <mergeCell ref="B10:B13"/>
    <mergeCell ref="A14:A16"/>
    <mergeCell ref="B14:B16"/>
  </mergeCells>
  <dataValidations xWindow="836" yWindow="562"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3 P11" xr:uid="{B27767DB-9935-486F-8E14-52A884A1317F}">
      <formula1>100</formula1>
      <formula2>5000</formula2>
    </dataValidation>
    <dataValidation type="list" allowBlank="1" showInputMessage="1" showErrorMessage="1" errorTitle="Error Reporte validado" error="Debe escoger alguna de las dos opciones disponibles." promptTitle="Reporte validado" sqref="AF6:AF20 V6:V20 Q6:Q20" xr:uid="{318B162F-2AAD-45B9-81D8-70F18C723CF5}">
      <formula1>$Q$1:$Q$2</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8918-B9B3-4F15-ABD3-CB9D5406933A}">
  <sheetPr>
    <tabColor rgb="FFFFC000"/>
  </sheetPr>
  <dimension ref="A1:AG21"/>
  <sheetViews>
    <sheetView showGridLines="0" topLeftCell="H4" zoomScale="80" zoomScaleNormal="80" workbookViewId="0">
      <selection activeCell="M11" sqref="M11"/>
    </sheetView>
  </sheetViews>
  <sheetFormatPr defaultColWidth="11.42578125" defaultRowHeight="15"/>
  <cols>
    <col min="1" max="1" width="35.7109375" bestFit="1" customWidth="1"/>
    <col min="2" max="2" width="35.7109375" customWidth="1"/>
    <col min="3" max="3" width="37.140625" customWidth="1"/>
    <col min="4" max="4" width="59.42578125" customWidth="1"/>
    <col min="5" max="5" width="35" customWidth="1"/>
    <col min="6" max="6" width="25.7109375" customWidth="1"/>
    <col min="7" max="7" width="59.42578125" hidden="1" customWidth="1"/>
    <col min="8" max="8" width="16.5703125" customWidth="1"/>
    <col min="9" max="9" width="13.5703125" customWidth="1"/>
    <col min="10" max="10" width="15.5703125" customWidth="1"/>
    <col min="11" max="11" width="15.7109375" customWidth="1"/>
    <col min="12" max="12" width="18.42578125" style="12" customWidth="1"/>
    <col min="13" max="13" width="17" style="12" customWidth="1"/>
    <col min="14" max="14" width="18.7109375" style="12" customWidth="1"/>
    <col min="15" max="15" width="13.28515625" style="12" customWidth="1"/>
    <col min="16" max="16" width="60.140625" style="12" customWidth="1"/>
    <col min="17" max="17" width="15.7109375" style="12" customWidth="1"/>
    <col min="18" max="18" width="55.7109375" style="12" customWidth="1"/>
    <col min="19" max="19" width="25.42578125" style="12" customWidth="1"/>
    <col min="20" max="20" width="16.7109375" style="12" customWidth="1"/>
    <col min="21" max="21" width="45.85546875" style="12" customWidth="1"/>
    <col min="22" max="22" width="19.42578125" style="12" customWidth="1"/>
    <col min="23" max="23" width="46.5703125" style="12" customWidth="1"/>
    <col min="24" max="24" width="20.85546875" style="12" customWidth="1"/>
    <col min="25" max="25" width="16" style="12" customWidth="1"/>
    <col min="26" max="26" width="56.7109375" style="12" customWidth="1"/>
    <col min="27" max="27" width="10.140625" style="12" customWidth="1"/>
    <col min="28" max="28" width="38.5703125" style="12" customWidth="1"/>
    <col min="29" max="29" width="20.85546875" style="12" customWidth="1"/>
    <col min="30" max="30" width="16" style="12" customWidth="1"/>
    <col min="31" max="31" width="59.7109375" style="12" customWidth="1"/>
    <col min="33" max="33" width="39.42578125" customWidth="1"/>
  </cols>
  <sheetData>
    <row r="1" spans="1:33" s="8" customFormat="1" ht="15.75" customHeight="1">
      <c r="A1" s="9"/>
      <c r="B1" s="9"/>
      <c r="C1" s="9"/>
      <c r="D1" s="9"/>
      <c r="E1" s="9"/>
      <c r="F1" s="9"/>
      <c r="G1" s="9"/>
      <c r="H1" s="9"/>
      <c r="I1" s="9"/>
      <c r="J1" s="9"/>
      <c r="K1" s="9"/>
      <c r="L1" s="11"/>
      <c r="M1" s="11"/>
      <c r="N1" s="10">
        <v>100</v>
      </c>
      <c r="O1" s="10" t="s">
        <v>137</v>
      </c>
      <c r="P1" s="11"/>
      <c r="Q1" s="11"/>
      <c r="R1" s="11"/>
      <c r="S1" s="11"/>
      <c r="T1" s="11"/>
      <c r="U1" s="11"/>
      <c r="V1" s="11"/>
      <c r="W1" s="11"/>
      <c r="X1" s="11"/>
      <c r="Y1" s="11"/>
      <c r="Z1" s="11"/>
      <c r="AA1" s="11"/>
      <c r="AB1" s="11"/>
      <c r="AC1" s="11"/>
      <c r="AD1" s="11"/>
      <c r="AE1" s="11"/>
    </row>
    <row r="2" spans="1:33" s="8" customFormat="1" ht="15.75" customHeight="1">
      <c r="A2" s="9"/>
      <c r="B2" s="9"/>
      <c r="C2" s="9"/>
      <c r="D2" s="9"/>
      <c r="E2" s="9"/>
      <c r="F2" s="9"/>
      <c r="G2" s="9"/>
      <c r="H2" s="9"/>
      <c r="I2" s="9"/>
      <c r="J2" s="9"/>
      <c r="K2" s="9"/>
      <c r="L2" s="11"/>
      <c r="M2" s="11"/>
      <c r="N2" s="10">
        <v>5000</v>
      </c>
      <c r="O2" s="10" t="s">
        <v>139</v>
      </c>
      <c r="P2" s="11"/>
      <c r="Q2" s="11"/>
      <c r="R2" s="11"/>
      <c r="S2" s="11"/>
      <c r="T2" s="11"/>
      <c r="U2" s="11"/>
      <c r="V2" s="11"/>
      <c r="W2" s="11"/>
      <c r="X2" s="11"/>
      <c r="Y2" s="11"/>
      <c r="Z2" s="11"/>
      <c r="AA2" s="11"/>
      <c r="AB2" s="11"/>
      <c r="AC2" s="11"/>
      <c r="AD2" s="11"/>
      <c r="AE2" s="11"/>
    </row>
    <row r="3" spans="1:33" ht="36.75" customHeight="1">
      <c r="A3" s="526" t="s">
        <v>95</v>
      </c>
      <c r="B3" s="526" t="s">
        <v>35</v>
      </c>
      <c r="C3" s="526" t="s">
        <v>36</v>
      </c>
      <c r="D3" s="526" t="s">
        <v>37</v>
      </c>
      <c r="E3" s="526" t="s">
        <v>96</v>
      </c>
      <c r="F3" s="527" t="s">
        <v>97</v>
      </c>
      <c r="G3" s="515" t="s">
        <v>98</v>
      </c>
      <c r="H3" s="556" t="s">
        <v>41</v>
      </c>
      <c r="I3" s="556"/>
      <c r="J3" s="547" t="s">
        <v>140</v>
      </c>
      <c r="K3" s="547"/>
      <c r="L3" s="547"/>
      <c r="M3" s="547"/>
      <c r="N3" s="553" t="s">
        <v>141</v>
      </c>
      <c r="O3" s="554"/>
      <c r="P3" s="554"/>
      <c r="Q3" s="554"/>
      <c r="R3" s="554"/>
      <c r="S3" s="554"/>
      <c r="T3" s="554"/>
      <c r="U3" s="554"/>
      <c r="V3" s="554"/>
      <c r="W3" s="554"/>
      <c r="X3" s="554"/>
      <c r="Y3" s="554"/>
      <c r="Z3" s="554"/>
      <c r="AA3" s="554"/>
      <c r="AB3" s="554"/>
      <c r="AC3" s="554"/>
      <c r="AD3" s="554"/>
      <c r="AE3" s="554"/>
      <c r="AF3" s="554"/>
      <c r="AG3" s="555"/>
    </row>
    <row r="4" spans="1:33" ht="27" customHeight="1">
      <c r="A4" s="526"/>
      <c r="B4" s="526"/>
      <c r="C4" s="526"/>
      <c r="D4" s="526"/>
      <c r="E4" s="526"/>
      <c r="F4" s="528"/>
      <c r="G4" s="515"/>
      <c r="H4" s="515" t="s">
        <v>43</v>
      </c>
      <c r="I4" s="515" t="s">
        <v>44</v>
      </c>
      <c r="J4" s="181" t="s">
        <v>105</v>
      </c>
      <c r="K4" s="181" t="s">
        <v>106</v>
      </c>
      <c r="L4" s="181" t="s">
        <v>107</v>
      </c>
      <c r="M4" s="182" t="s">
        <v>108</v>
      </c>
      <c r="N4" s="553" t="s">
        <v>105</v>
      </c>
      <c r="O4" s="554"/>
      <c r="P4" s="554"/>
      <c r="Q4" s="554"/>
      <c r="R4" s="555"/>
      <c r="S4" s="545" t="s">
        <v>106</v>
      </c>
      <c r="T4" s="545"/>
      <c r="U4" s="545"/>
      <c r="V4" s="545"/>
      <c r="W4" s="545"/>
      <c r="X4" s="545" t="s">
        <v>107</v>
      </c>
      <c r="Y4" s="545"/>
      <c r="Z4" s="545"/>
      <c r="AA4" s="545"/>
      <c r="AB4" s="545"/>
      <c r="AC4" s="553" t="s">
        <v>108</v>
      </c>
      <c r="AD4" s="554"/>
      <c r="AE4" s="553"/>
      <c r="AF4" s="553"/>
      <c r="AG4" s="553"/>
    </row>
    <row r="5" spans="1:33" ht="52.5" customHeight="1">
      <c r="A5" s="526"/>
      <c r="B5" s="526"/>
      <c r="C5" s="526"/>
      <c r="D5" s="526"/>
      <c r="E5" s="526"/>
      <c r="F5" s="529"/>
      <c r="G5" s="515"/>
      <c r="H5" s="515"/>
      <c r="I5" s="515"/>
      <c r="J5" s="180" t="s">
        <v>49</v>
      </c>
      <c r="K5" s="180" t="s">
        <v>49</v>
      </c>
      <c r="L5" s="180" t="s">
        <v>49</v>
      </c>
      <c r="M5" s="183" t="s">
        <v>49</v>
      </c>
      <c r="N5" s="184" t="s">
        <v>142</v>
      </c>
      <c r="O5" s="184" t="s">
        <v>143</v>
      </c>
      <c r="P5" s="184" t="s">
        <v>144</v>
      </c>
      <c r="Q5" s="184" t="s">
        <v>145</v>
      </c>
      <c r="R5" s="184" t="s">
        <v>146</v>
      </c>
      <c r="S5" s="184" t="s">
        <v>142</v>
      </c>
      <c r="T5" s="184" t="s">
        <v>143</v>
      </c>
      <c r="U5" s="184" t="s">
        <v>144</v>
      </c>
      <c r="V5" s="184" t="s">
        <v>145</v>
      </c>
      <c r="W5" s="184" t="s">
        <v>146</v>
      </c>
      <c r="X5" s="184" t="s">
        <v>142</v>
      </c>
      <c r="Y5" s="184" t="s">
        <v>143</v>
      </c>
      <c r="Z5" s="185" t="s">
        <v>144</v>
      </c>
      <c r="AA5" s="184" t="s">
        <v>145</v>
      </c>
      <c r="AB5" s="184" t="s">
        <v>146</v>
      </c>
      <c r="AC5" s="184" t="s">
        <v>142</v>
      </c>
      <c r="AD5" s="184" t="s">
        <v>143</v>
      </c>
      <c r="AE5" s="184" t="s">
        <v>144</v>
      </c>
      <c r="AF5" s="184" t="s">
        <v>145</v>
      </c>
      <c r="AG5" s="184" t="s">
        <v>146</v>
      </c>
    </row>
    <row r="6" spans="1:33" s="8" customFormat="1" ht="212.25" customHeight="1">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4">
        <v>45689</v>
      </c>
      <c r="I6" s="164">
        <v>45747</v>
      </c>
      <c r="J6" s="236">
        <v>1</v>
      </c>
      <c r="K6" s="69"/>
      <c r="L6" s="69"/>
      <c r="M6" s="40"/>
      <c r="N6" s="27">
        <v>1</v>
      </c>
      <c r="O6" s="27">
        <v>0.6</v>
      </c>
      <c r="P6" s="74" t="s">
        <v>182</v>
      </c>
      <c r="Q6" s="60" t="s">
        <v>137</v>
      </c>
      <c r="R6" s="245" t="s">
        <v>183</v>
      </c>
      <c r="S6" s="155">
        <f>'Formulación 2025'!K6</f>
        <v>0</v>
      </c>
      <c r="T6" s="155">
        <v>0.4</v>
      </c>
      <c r="U6" s="74" t="s">
        <v>184</v>
      </c>
      <c r="V6" s="60"/>
      <c r="W6" s="76"/>
      <c r="X6" s="61"/>
      <c r="Y6" s="27"/>
      <c r="Z6" s="76"/>
      <c r="AA6" s="47"/>
      <c r="AB6" s="46"/>
      <c r="AC6" s="61"/>
      <c r="AD6" s="155"/>
      <c r="AE6" s="76"/>
      <c r="AF6" s="60"/>
      <c r="AG6" s="77"/>
    </row>
    <row r="7" spans="1:33" s="8" customFormat="1" ht="94.5">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4">
        <v>45689</v>
      </c>
      <c r="I7" s="164">
        <v>45747</v>
      </c>
      <c r="J7" s="236">
        <v>1</v>
      </c>
      <c r="K7" s="70"/>
      <c r="L7" s="70"/>
      <c r="M7" s="70"/>
      <c r="N7" s="14">
        <v>1</v>
      </c>
      <c r="O7" s="14">
        <v>0.6</v>
      </c>
      <c r="P7" s="74" t="s">
        <v>185</v>
      </c>
      <c r="Q7" s="14" t="s">
        <v>137</v>
      </c>
      <c r="R7" s="245" t="s">
        <v>186</v>
      </c>
      <c r="S7" s="155">
        <f>'Formulación 2025'!K7</f>
        <v>0</v>
      </c>
      <c r="T7" s="133"/>
      <c r="U7" s="74" t="s">
        <v>187</v>
      </c>
      <c r="V7" s="40"/>
      <c r="W7" s="52"/>
      <c r="X7" s="45"/>
      <c r="Y7" s="14"/>
      <c r="Z7" s="50"/>
      <c r="AA7" s="47"/>
      <c r="AB7" s="46"/>
      <c r="AC7" s="45" t="s">
        <v>188</v>
      </c>
      <c r="AD7" s="133"/>
      <c r="AE7" s="50"/>
      <c r="AF7" s="40"/>
      <c r="AG7" s="48"/>
    </row>
    <row r="8" spans="1:33" s="8" customFormat="1" ht="138.75" customHeight="1">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4">
        <v>45748</v>
      </c>
      <c r="I8" s="164">
        <v>46022</v>
      </c>
      <c r="J8" s="70"/>
      <c r="K8" s="236">
        <v>0.4</v>
      </c>
      <c r="L8" s="236">
        <v>0.3</v>
      </c>
      <c r="M8" s="496">
        <v>0.3</v>
      </c>
      <c r="N8" s="14"/>
      <c r="O8" s="14"/>
      <c r="P8" s="74"/>
      <c r="Q8" s="60"/>
      <c r="R8" s="248"/>
      <c r="S8" s="155">
        <f>'Formulación 2025'!K8</f>
        <v>0.4</v>
      </c>
      <c r="T8" s="71">
        <v>0.4</v>
      </c>
      <c r="U8" s="74" t="s">
        <v>189</v>
      </c>
      <c r="V8" s="307" t="s">
        <v>137</v>
      </c>
      <c r="W8" s="58" t="s">
        <v>190</v>
      </c>
      <c r="X8" s="45">
        <v>0.3</v>
      </c>
      <c r="Y8" s="14">
        <v>0.19</v>
      </c>
      <c r="Z8" s="74" t="s">
        <v>191</v>
      </c>
      <c r="AA8" s="445"/>
      <c r="AB8" s="46" t="s">
        <v>192</v>
      </c>
      <c r="AC8" s="41">
        <v>0.3</v>
      </c>
      <c r="AD8" s="494">
        <v>0.3</v>
      </c>
      <c r="AE8" s="495" t="s">
        <v>193</v>
      </c>
      <c r="AF8" s="492" t="s">
        <v>194</v>
      </c>
      <c r="AG8" s="493" t="s">
        <v>194</v>
      </c>
    </row>
    <row r="9" spans="1:33" s="8" customFormat="1" ht="112.5">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4">
        <v>46023</v>
      </c>
      <c r="I9" s="164">
        <v>46112</v>
      </c>
      <c r="J9" s="218"/>
      <c r="K9" s="218"/>
      <c r="L9" s="218"/>
      <c r="M9" s="219"/>
      <c r="N9" s="14"/>
      <c r="O9" s="14"/>
      <c r="P9" s="74"/>
      <c r="Q9" s="60"/>
      <c r="R9" s="248"/>
      <c r="S9" s="155">
        <f>'Formulación 2025'!K9</f>
        <v>0</v>
      </c>
      <c r="T9" s="71"/>
      <c r="U9" s="43"/>
      <c r="V9" s="44"/>
      <c r="W9" s="63"/>
      <c r="X9" s="45"/>
      <c r="Y9" s="14"/>
      <c r="Z9" s="53"/>
      <c r="AA9" s="47"/>
      <c r="AB9" s="46"/>
      <c r="AC9" s="45"/>
      <c r="AD9" s="133"/>
      <c r="AE9" s="45"/>
      <c r="AF9" s="40"/>
      <c r="AG9" s="43"/>
    </row>
    <row r="10" spans="1:33" s="8" customFormat="1" ht="135" customHeight="1">
      <c r="A10" s="504" t="s">
        <v>65</v>
      </c>
      <c r="B10" s="519" t="s">
        <v>66</v>
      </c>
      <c r="C10" s="168" t="s">
        <v>67</v>
      </c>
      <c r="D10" s="165" t="s">
        <v>68</v>
      </c>
      <c r="E10" s="41"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166">
        <v>45689</v>
      </c>
      <c r="I10" s="166">
        <v>45747</v>
      </c>
      <c r="J10" s="236">
        <v>1</v>
      </c>
      <c r="K10" s="70"/>
      <c r="L10" s="70"/>
      <c r="M10" s="70"/>
      <c r="N10" s="14">
        <v>1</v>
      </c>
      <c r="O10" s="14">
        <v>1</v>
      </c>
      <c r="P10" s="74" t="s">
        <v>195</v>
      </c>
      <c r="Q10" s="14" t="s">
        <v>137</v>
      </c>
      <c r="R10" s="245" t="s">
        <v>196</v>
      </c>
      <c r="S10" s="155">
        <f>'Formulación 2025'!K10</f>
        <v>0</v>
      </c>
      <c r="T10" s="71"/>
      <c r="U10" s="74"/>
      <c r="V10" s="44"/>
      <c r="W10" s="110"/>
      <c r="X10" s="45"/>
      <c r="Y10" s="14"/>
      <c r="Z10" s="74"/>
      <c r="AA10" s="47"/>
      <c r="AB10" s="112"/>
      <c r="AC10" s="45"/>
      <c r="AD10" s="133"/>
      <c r="AE10" s="74"/>
      <c r="AF10" s="40"/>
      <c r="AG10" s="43"/>
    </row>
    <row r="11" spans="1:33" s="8" customFormat="1" ht="183" customHeight="1">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c r="K11" s="237" t="s">
        <v>71</v>
      </c>
      <c r="L11" s="73" t="s">
        <v>72</v>
      </c>
      <c r="M11" s="497">
        <v>0.3</v>
      </c>
      <c r="N11" s="14"/>
      <c r="O11" s="14"/>
      <c r="P11" s="74"/>
      <c r="Q11" s="40"/>
      <c r="R11" s="39"/>
      <c r="S11" s="155" t="str">
        <f>'Formulación 2025'!K11</f>
        <v>40%</v>
      </c>
      <c r="T11" s="71">
        <v>0.4</v>
      </c>
      <c r="U11" s="74" t="s">
        <v>197</v>
      </c>
      <c r="V11" s="307" t="s">
        <v>137</v>
      </c>
      <c r="W11" s="129" t="s">
        <v>162</v>
      </c>
      <c r="X11" s="45">
        <v>0.3</v>
      </c>
      <c r="Y11" s="14">
        <v>0.3</v>
      </c>
      <c r="Z11" s="74" t="s">
        <v>198</v>
      </c>
      <c r="AA11" s="446" t="s">
        <v>156</v>
      </c>
      <c r="AB11" s="152" t="s">
        <v>199</v>
      </c>
      <c r="AC11" s="41">
        <v>0.3</v>
      </c>
      <c r="AD11" s="494">
        <v>0.3</v>
      </c>
      <c r="AE11" s="42" t="s">
        <v>200</v>
      </c>
      <c r="AF11" s="40"/>
      <c r="AG11" s="48"/>
    </row>
    <row r="12" spans="1:33" s="8" customFormat="1" ht="168" customHeight="1">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4">
        <v>45748</v>
      </c>
      <c r="I12" s="164">
        <v>45838</v>
      </c>
      <c r="J12" s="73"/>
      <c r="K12" s="236">
        <v>1</v>
      </c>
      <c r="L12" s="70"/>
      <c r="M12" s="72"/>
      <c r="N12" s="14"/>
      <c r="O12" s="14"/>
      <c r="P12" s="39"/>
      <c r="Q12" s="40"/>
      <c r="R12" s="39"/>
      <c r="S12" s="155">
        <f>'Formulación 2025'!K12</f>
        <v>1</v>
      </c>
      <c r="T12" s="71">
        <v>1</v>
      </c>
      <c r="U12" s="74" t="s">
        <v>201</v>
      </c>
      <c r="V12" s="307" t="s">
        <v>137</v>
      </c>
      <c r="W12" s="129" t="s">
        <v>166</v>
      </c>
      <c r="X12" s="45"/>
      <c r="Y12" s="24"/>
      <c r="Z12" s="74"/>
      <c r="AA12" s="47"/>
      <c r="AB12" s="46"/>
      <c r="AC12" s="45"/>
      <c r="AD12" s="154"/>
      <c r="AE12" s="74"/>
      <c r="AF12" s="40"/>
      <c r="AG12" s="48"/>
    </row>
    <row r="13" spans="1:33" s="8" customFormat="1" ht="195" customHeight="1">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164">
        <v>45839</v>
      </c>
      <c r="I13" s="164">
        <v>46022</v>
      </c>
      <c r="J13" s="73"/>
      <c r="K13" s="70"/>
      <c r="L13" s="236">
        <v>0.5</v>
      </c>
      <c r="M13" s="496">
        <v>0.5</v>
      </c>
      <c r="N13" s="14"/>
      <c r="O13" s="14"/>
      <c r="P13" s="74"/>
      <c r="Q13" s="40"/>
      <c r="R13" s="39"/>
      <c r="S13" s="155"/>
      <c r="T13" s="71"/>
      <c r="U13" s="43"/>
      <c r="V13" s="44"/>
      <c r="W13" s="64"/>
      <c r="X13" s="54">
        <v>0.5</v>
      </c>
      <c r="Y13" s="26">
        <v>0.5</v>
      </c>
      <c r="Z13" s="74" t="s">
        <v>202</v>
      </c>
      <c r="AA13" s="447" t="s">
        <v>156</v>
      </c>
      <c r="AB13" s="47" t="s">
        <v>203</v>
      </c>
      <c r="AC13" s="41">
        <v>0.5</v>
      </c>
      <c r="AD13" s="494">
        <v>0.5</v>
      </c>
      <c r="AE13" s="42" t="s">
        <v>200</v>
      </c>
      <c r="AF13" s="40"/>
      <c r="AG13" s="56"/>
    </row>
    <row r="14" spans="1:33" s="8" customFormat="1" ht="173.25">
      <c r="A14" s="504" t="s">
        <v>76</v>
      </c>
      <c r="B14" s="504"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4">
        <v>45689</v>
      </c>
      <c r="I14" s="164">
        <v>45747</v>
      </c>
      <c r="J14" s="237" t="s">
        <v>81</v>
      </c>
      <c r="K14" s="70"/>
      <c r="L14" s="70"/>
      <c r="M14" s="72"/>
      <c r="N14" s="14">
        <v>1</v>
      </c>
      <c r="O14" s="14">
        <v>0.6</v>
      </c>
      <c r="P14" s="74" t="s">
        <v>204</v>
      </c>
      <c r="Q14" s="14" t="s">
        <v>137</v>
      </c>
      <c r="R14" s="245" t="s">
        <v>205</v>
      </c>
      <c r="S14" s="155">
        <f>'Formulación 2025'!K14</f>
        <v>0</v>
      </c>
      <c r="T14" s="71"/>
      <c r="U14" s="264"/>
      <c r="V14" s="44"/>
      <c r="W14" s="58"/>
      <c r="X14" s="45"/>
      <c r="Y14" s="27"/>
      <c r="Z14" s="109"/>
      <c r="AA14" s="47"/>
      <c r="AB14" s="47"/>
      <c r="AC14" s="45"/>
      <c r="AD14" s="155"/>
      <c r="AE14" s="50"/>
      <c r="AF14" s="40"/>
      <c r="AG14" s="40"/>
    </row>
    <row r="15" spans="1:33" s="8" customFormat="1" ht="129" customHeight="1">
      <c r="A15" s="505"/>
      <c r="B15" s="505"/>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4">
        <v>45689</v>
      </c>
      <c r="I15" s="164">
        <v>45747</v>
      </c>
      <c r="J15" s="237" t="s">
        <v>81</v>
      </c>
      <c r="K15" s="70"/>
      <c r="L15" s="70"/>
      <c r="M15" s="72"/>
      <c r="N15" s="14">
        <v>1</v>
      </c>
      <c r="O15" s="14">
        <v>0.6</v>
      </c>
      <c r="P15" s="74" t="s">
        <v>206</v>
      </c>
      <c r="Q15" s="65" t="s">
        <v>137</v>
      </c>
      <c r="R15" s="39" t="s">
        <v>207</v>
      </c>
      <c r="S15" s="155">
        <f>'Formulación 2025'!K15</f>
        <v>0</v>
      </c>
      <c r="T15" s="265"/>
      <c r="U15" s="65"/>
      <c r="V15" s="147"/>
      <c r="W15" s="58"/>
      <c r="X15" s="81"/>
      <c r="Y15" s="24"/>
      <c r="Z15" s="82"/>
      <c r="AA15" s="82"/>
      <c r="AB15" s="82"/>
      <c r="AC15" s="81"/>
      <c r="AD15" s="154"/>
      <c r="AE15" s="115"/>
      <c r="AF15" s="235"/>
      <c r="AG15" s="90"/>
    </row>
    <row r="16" spans="1:33" s="8" customFormat="1" ht="132">
      <c r="A16" s="506"/>
      <c r="B16" s="506"/>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166">
        <v>45748</v>
      </c>
      <c r="I16" s="169">
        <v>46022</v>
      </c>
      <c r="J16" s="73"/>
      <c r="K16" s="236">
        <v>0.5</v>
      </c>
      <c r="L16" s="70"/>
      <c r="M16" s="496">
        <v>0.5</v>
      </c>
      <c r="N16" s="79"/>
      <c r="O16" s="79"/>
      <c r="P16" s="79"/>
      <c r="Q16" s="79"/>
      <c r="R16" s="249"/>
      <c r="S16" s="155">
        <f>'Formulación 2025'!K16</f>
        <v>0.5</v>
      </c>
      <c r="T16" s="71">
        <v>0.5</v>
      </c>
      <c r="U16" s="65" t="s">
        <v>208</v>
      </c>
      <c r="V16" s="308" t="s">
        <v>137</v>
      </c>
      <c r="W16" s="58" t="s">
        <v>209</v>
      </c>
      <c r="X16" s="81"/>
      <c r="Y16" s="24"/>
      <c r="Z16" s="80"/>
      <c r="AA16" s="82"/>
      <c r="AB16" s="82"/>
      <c r="AC16" s="41">
        <v>0.5</v>
      </c>
      <c r="AD16" s="494">
        <v>0.5</v>
      </c>
      <c r="AE16" s="42" t="s">
        <v>210</v>
      </c>
      <c r="AF16" s="235"/>
      <c r="AG16" s="90"/>
    </row>
    <row r="17" spans="1:33" s="8" customFormat="1" ht="75">
      <c r="A17" s="504" t="s">
        <v>86</v>
      </c>
      <c r="B17" s="504"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166">
        <v>45689</v>
      </c>
      <c r="I17" s="166">
        <v>45746</v>
      </c>
      <c r="J17" s="237" t="s">
        <v>81</v>
      </c>
      <c r="K17" s="70"/>
      <c r="L17" s="70"/>
      <c r="M17" s="72"/>
      <c r="N17" s="14">
        <v>1</v>
      </c>
      <c r="O17" s="14">
        <v>1</v>
      </c>
      <c r="P17" s="74" t="s">
        <v>211</v>
      </c>
      <c r="Q17" s="40" t="s">
        <v>137</v>
      </c>
      <c r="R17" s="39" t="s">
        <v>212</v>
      </c>
      <c r="S17" s="155">
        <f>'Formulación 2025'!K17</f>
        <v>0</v>
      </c>
      <c r="T17" s="79"/>
      <c r="U17" s="79"/>
      <c r="V17" s="79"/>
      <c r="W17" s="58"/>
      <c r="X17" s="79"/>
      <c r="Y17" s="79"/>
      <c r="Z17" s="83"/>
      <c r="AA17" s="79"/>
      <c r="AB17" s="79"/>
      <c r="AC17" s="79"/>
      <c r="AD17" s="79"/>
      <c r="AE17" s="116"/>
      <c r="AF17" s="79"/>
      <c r="AG17" s="79"/>
    </row>
    <row r="18" spans="1:33" s="8" customFormat="1" ht="93.75">
      <c r="A18" s="505"/>
      <c r="B18" s="505"/>
      <c r="C18" s="162" t="s">
        <v>90</v>
      </c>
      <c r="D18" s="165" t="s">
        <v>83</v>
      </c>
      <c r="E18" s="57" t="str">
        <f>'Formulación 2025'!C18</f>
        <v>Diseñar un plan de trabajo derivado del diagnóstico de las necesidades de la política de gestión del conocimiento de la entidad</v>
      </c>
      <c r="F18" s="262" t="str">
        <f>'Formulación 2025'!D18</f>
        <v xml:space="preserve">Un plan de trabajo diseñado </v>
      </c>
      <c r="G18" s="57" t="str">
        <f>'Formulación 2025'!F18</f>
        <v>N/A</v>
      </c>
      <c r="H18" s="166">
        <v>45689</v>
      </c>
      <c r="I18" s="166">
        <v>45746</v>
      </c>
      <c r="J18" s="237" t="s">
        <v>81</v>
      </c>
      <c r="K18" s="70"/>
      <c r="L18" s="70"/>
      <c r="M18" s="72"/>
      <c r="N18" s="14">
        <v>1</v>
      </c>
      <c r="O18" s="14">
        <v>1</v>
      </c>
      <c r="P18" s="74" t="s">
        <v>213</v>
      </c>
      <c r="Q18" s="40" t="s">
        <v>137</v>
      </c>
      <c r="R18" s="39" t="s">
        <v>214</v>
      </c>
      <c r="S18" s="155">
        <f>'Formulación 2025'!K18</f>
        <v>0</v>
      </c>
      <c r="T18" s="84"/>
      <c r="U18" s="114"/>
      <c r="V18" s="44"/>
      <c r="W18" s="58"/>
      <c r="X18" s="84"/>
      <c r="Y18" s="84"/>
      <c r="Z18" s="142"/>
      <c r="AA18" s="79"/>
      <c r="AB18" s="142"/>
      <c r="AC18" s="84"/>
      <c r="AD18" s="84"/>
      <c r="AE18" s="142"/>
      <c r="AF18" s="79"/>
      <c r="AG18" s="79"/>
    </row>
    <row r="19" spans="1:33" ht="132">
      <c r="A19" s="505"/>
      <c r="B19" s="505"/>
      <c r="C19" s="162" t="s">
        <v>91</v>
      </c>
      <c r="D19" s="165" t="s">
        <v>85</v>
      </c>
      <c r="E19" s="57" t="str">
        <f>'Formulación 2025'!C19</f>
        <v>Implementar un plan de trabajo derivado del diagnóstico de las necesidades de la política de gestión del conocimiento de la entidad</v>
      </c>
      <c r="F19" s="263" t="str">
        <f>'Formulación 2025'!D19</f>
        <v>Dos informes semestrales</v>
      </c>
      <c r="G19" s="68" t="str">
        <f>'Formulación 2025'!F19</f>
        <v>Número de actividades ejecutadas / Número actividades planteadas</v>
      </c>
      <c r="H19" s="198">
        <v>45748</v>
      </c>
      <c r="I19" s="199">
        <v>46022</v>
      </c>
      <c r="J19" s="73"/>
      <c r="K19" s="236">
        <v>0.5</v>
      </c>
      <c r="L19" s="70"/>
      <c r="M19" s="496">
        <v>0.5</v>
      </c>
      <c r="N19" s="200"/>
      <c r="O19" s="200"/>
      <c r="P19" s="200"/>
      <c r="Q19" s="200"/>
      <c r="R19" s="250"/>
      <c r="S19" s="155">
        <f>'Formulación 2025'!K19</f>
        <v>0.5</v>
      </c>
      <c r="T19" s="71">
        <v>0.5</v>
      </c>
      <c r="U19" s="65" t="s">
        <v>215</v>
      </c>
      <c r="V19" s="308" t="s">
        <v>137</v>
      </c>
      <c r="W19" s="63" t="s">
        <v>216</v>
      </c>
      <c r="X19" s="201"/>
      <c r="Y19" s="201"/>
      <c r="Z19" s="65" t="s">
        <v>217</v>
      </c>
      <c r="AA19" s="458" t="s">
        <v>156</v>
      </c>
      <c r="AB19" s="202" t="s">
        <v>218</v>
      </c>
      <c r="AC19" s="201">
        <v>0.5</v>
      </c>
      <c r="AD19" s="201">
        <v>0.5</v>
      </c>
      <c r="AE19" s="65" t="s">
        <v>219</v>
      </c>
      <c r="AF19" s="200"/>
      <c r="AG19" s="79"/>
    </row>
    <row r="20" spans="1:33" ht="64.5">
      <c r="A20" s="506"/>
      <c r="B20" s="506"/>
      <c r="C20" s="162"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3"/>
      <c r="K20" s="70"/>
      <c r="L20" s="70"/>
      <c r="M20" s="496">
        <v>1</v>
      </c>
      <c r="N20" s="79"/>
      <c r="O20" s="79"/>
      <c r="P20" s="79"/>
      <c r="Q20" s="79"/>
      <c r="R20" s="251"/>
      <c r="S20" s="155">
        <f>'Formulación 2025'!K20</f>
        <v>0</v>
      </c>
      <c r="T20" s="84"/>
      <c r="U20" s="79"/>
      <c r="V20" s="79"/>
      <c r="W20" s="79"/>
      <c r="X20" s="79"/>
      <c r="Y20" s="79"/>
      <c r="Z20" s="79"/>
      <c r="AA20" s="79"/>
      <c r="AB20" s="79"/>
      <c r="AC20" s="84">
        <v>1</v>
      </c>
      <c r="AD20" s="84">
        <v>1</v>
      </c>
      <c r="AE20" s="65" t="s">
        <v>220</v>
      </c>
      <c r="AF20" s="197"/>
      <c r="AG20" s="197"/>
    </row>
    <row r="21" spans="1:33">
      <c r="T21" s="321">
        <f>(T8+T11+T12+T16+T19)/5</f>
        <v>0.55999999999999994</v>
      </c>
    </row>
  </sheetData>
  <mergeCells count="24">
    <mergeCell ref="N4:R4"/>
    <mergeCell ref="S4:W4"/>
    <mergeCell ref="X4:AB4"/>
    <mergeCell ref="H3:I3"/>
    <mergeCell ref="J3:M3"/>
    <mergeCell ref="N3:AG3"/>
    <mergeCell ref="H4:H5"/>
    <mergeCell ref="I4:I5"/>
    <mergeCell ref="AC4:AG4"/>
    <mergeCell ref="A17:A20"/>
    <mergeCell ref="B17:B20"/>
    <mergeCell ref="E3:E5"/>
    <mergeCell ref="F3:F5"/>
    <mergeCell ref="G3:G5"/>
    <mergeCell ref="A6:A9"/>
    <mergeCell ref="B6:B9"/>
    <mergeCell ref="A10:A13"/>
    <mergeCell ref="B10:B13"/>
    <mergeCell ref="A14:A16"/>
    <mergeCell ref="B14:B16"/>
    <mergeCell ref="A3:A5"/>
    <mergeCell ref="B3:B5"/>
    <mergeCell ref="C3:C5"/>
    <mergeCell ref="D3:D5"/>
  </mergeCells>
  <dataValidations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Z19 P6:P15 AE10 AE12 P17:P18 U6:U8 Z16 Z10:Z13 U19 U16 U10:U12 Z8 AE19:AE20" xr:uid="{E2878933-6494-4509-B060-8F700A30267D}">
      <formula1>100</formula1>
      <formula2>5000</formula2>
    </dataValidation>
    <dataValidation type="list" allowBlank="1" showInputMessage="1" showErrorMessage="1" errorTitle="Error Reporte validado" error="Debe escoger alguna de las dos opciones disponibles." promptTitle="Reporte validado" sqref="V6:V16 Q15 Q17 Q8:Q9 Q6 Q11:Q13 V18:V19 AF6:AF7 AF9:AF16" xr:uid="{118B6E1F-CCDE-4424-9A82-F00E1939F123}">
      <formula1>$O$1:$O$2</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A2CE-65A9-4FAF-BFC9-8B19D54F9AB2}">
  <sheetPr>
    <tabColor rgb="FF92D050"/>
  </sheetPr>
  <dimension ref="A1:AG22"/>
  <sheetViews>
    <sheetView showGridLines="0" topLeftCell="AC20" zoomScale="70" zoomScaleNormal="70" workbookViewId="0">
      <selection activeCell="AE23" sqref="AE23"/>
    </sheetView>
  </sheetViews>
  <sheetFormatPr defaultColWidth="11.42578125" defaultRowHeight="18"/>
  <cols>
    <col min="1" max="1" width="13.85546875" style="34" customWidth="1"/>
    <col min="2" max="2" width="30.140625" style="34" customWidth="1"/>
    <col min="3" max="3" width="27.7109375" style="37" customWidth="1"/>
    <col min="4" max="4" width="26.7109375" style="37" customWidth="1"/>
    <col min="5" max="5" width="36.5703125" style="37" customWidth="1"/>
    <col min="6" max="6" width="17.7109375" style="34" customWidth="1"/>
    <col min="7" max="7" width="20.5703125" style="34" customWidth="1"/>
    <col min="8" max="8" width="13.42578125" style="34" customWidth="1"/>
    <col min="9" max="9" width="20.42578125" style="34" customWidth="1"/>
    <col min="10" max="10" width="19.28515625" style="37" customWidth="1"/>
    <col min="11" max="13" width="19.85546875" style="37" customWidth="1"/>
    <col min="14" max="14" width="11.42578125" style="36" customWidth="1"/>
    <col min="15" max="15" width="18.28515625" style="36" customWidth="1"/>
    <col min="16" max="16" width="63.5703125" style="36" customWidth="1"/>
    <col min="17" max="17" width="19.85546875" style="36" customWidth="1"/>
    <col min="18" max="18" width="76.140625" style="36" customWidth="1"/>
    <col min="19" max="19" width="28" style="36" customWidth="1"/>
    <col min="20" max="20" width="27.7109375" style="36" customWidth="1"/>
    <col min="21" max="21" width="51.5703125" style="36" customWidth="1"/>
    <col min="22" max="22" width="16.7109375" style="36" customWidth="1"/>
    <col min="23" max="23" width="66" style="36" customWidth="1"/>
    <col min="24" max="24" width="18.28515625" style="36" customWidth="1"/>
    <col min="25" max="25" width="16" style="36" customWidth="1"/>
    <col min="26" max="26" width="77.85546875" style="36" customWidth="1"/>
    <col min="27" max="27" width="11.140625" style="36" customWidth="1"/>
    <col min="28" max="28" width="49" style="36" customWidth="1"/>
    <col min="29" max="29" width="16" style="36" customWidth="1"/>
    <col min="30" max="30" width="21.42578125" style="36" customWidth="1"/>
    <col min="31" max="31" width="108.140625" style="36" customWidth="1"/>
    <col min="32" max="32" width="14.28515625" style="36" customWidth="1"/>
    <col min="33" max="33" width="59.7109375" style="36" customWidth="1"/>
    <col min="34" max="16384" width="11.42578125" style="34"/>
  </cols>
  <sheetData>
    <row r="1" spans="1:33" s="32" customFormat="1" ht="18.75">
      <c r="A1" s="30"/>
      <c r="B1" s="30"/>
      <c r="C1" s="30"/>
      <c r="D1" s="30"/>
      <c r="E1" s="30"/>
      <c r="F1" s="30"/>
      <c r="G1" s="30"/>
      <c r="H1" s="30"/>
      <c r="I1" s="30"/>
      <c r="J1" s="30"/>
      <c r="K1" s="30"/>
      <c r="L1" s="30"/>
      <c r="M1" s="30"/>
      <c r="N1" s="31"/>
      <c r="O1" s="31"/>
      <c r="P1" s="33">
        <v>100</v>
      </c>
      <c r="Q1" s="33" t="s">
        <v>137</v>
      </c>
      <c r="R1" s="31"/>
      <c r="S1" s="31"/>
      <c r="T1" s="31"/>
      <c r="U1" s="31"/>
      <c r="V1" s="31"/>
      <c r="W1" s="31"/>
      <c r="X1" s="31"/>
      <c r="Y1" s="31"/>
      <c r="Z1" s="31"/>
      <c r="AA1" s="31"/>
      <c r="AB1" s="31"/>
      <c r="AC1" s="31"/>
      <c r="AD1" s="31"/>
      <c r="AE1" s="31"/>
      <c r="AF1" s="31"/>
      <c r="AG1" s="31"/>
    </row>
    <row r="2" spans="1:33" s="32" customFormat="1" ht="18.75">
      <c r="A2" s="30"/>
      <c r="B2" s="30"/>
      <c r="C2" s="30"/>
      <c r="D2" s="30"/>
      <c r="E2" s="30"/>
      <c r="F2" s="30"/>
      <c r="G2" s="30"/>
      <c r="H2" s="30"/>
      <c r="I2" s="30"/>
      <c r="J2" s="30"/>
      <c r="K2" s="30"/>
      <c r="L2" s="30"/>
      <c r="M2" s="30"/>
      <c r="N2" s="31"/>
      <c r="O2" s="31"/>
      <c r="P2" s="33">
        <v>5000</v>
      </c>
      <c r="Q2" s="33" t="s">
        <v>139</v>
      </c>
      <c r="R2" s="31"/>
      <c r="S2" s="31"/>
      <c r="T2" s="31"/>
      <c r="U2" s="31"/>
      <c r="V2" s="31"/>
      <c r="W2" s="31"/>
      <c r="X2" s="31"/>
      <c r="Y2" s="31"/>
      <c r="Z2" s="31"/>
      <c r="AA2" s="31"/>
      <c r="AB2" s="31"/>
      <c r="AC2" s="31"/>
      <c r="AD2" s="31"/>
      <c r="AE2" s="31"/>
      <c r="AF2" s="31"/>
      <c r="AG2" s="31"/>
    </row>
    <row r="3" spans="1:33" ht="19.5" customHeight="1" thickBot="1">
      <c r="A3" s="526" t="s">
        <v>95</v>
      </c>
      <c r="B3" s="526" t="s">
        <v>35</v>
      </c>
      <c r="C3" s="526" t="s">
        <v>36</v>
      </c>
      <c r="D3" s="526" t="s">
        <v>37</v>
      </c>
      <c r="E3" s="526" t="s">
        <v>96</v>
      </c>
      <c r="F3" s="527" t="s">
        <v>97</v>
      </c>
      <c r="G3" s="515" t="s">
        <v>98</v>
      </c>
      <c r="H3" s="546" t="s">
        <v>41</v>
      </c>
      <c r="I3" s="546"/>
      <c r="J3" s="547" t="s">
        <v>140</v>
      </c>
      <c r="K3" s="548"/>
      <c r="L3" s="548"/>
      <c r="M3" s="549"/>
      <c r="N3" s="558" t="s">
        <v>141</v>
      </c>
      <c r="O3" s="559"/>
      <c r="P3" s="559"/>
      <c r="Q3" s="559"/>
      <c r="R3" s="559"/>
      <c r="S3" s="557"/>
      <c r="T3" s="557"/>
      <c r="U3" s="557"/>
      <c r="V3" s="557"/>
      <c r="W3" s="557"/>
      <c r="X3" s="557"/>
      <c r="Y3" s="557"/>
      <c r="Z3" s="557"/>
      <c r="AA3" s="557"/>
      <c r="AB3" s="557"/>
      <c r="AC3" s="557"/>
      <c r="AD3" s="557"/>
      <c r="AE3" s="557"/>
      <c r="AF3" s="557"/>
      <c r="AG3" s="557"/>
    </row>
    <row r="4" spans="1:33" ht="18.75">
      <c r="A4" s="526"/>
      <c r="B4" s="526"/>
      <c r="C4" s="526"/>
      <c r="D4" s="526"/>
      <c r="E4" s="526"/>
      <c r="F4" s="528"/>
      <c r="G4" s="515"/>
      <c r="H4" s="551" t="s">
        <v>43</v>
      </c>
      <c r="I4" s="551" t="s">
        <v>44</v>
      </c>
      <c r="J4" s="172" t="s">
        <v>105</v>
      </c>
      <c r="K4" s="172" t="s">
        <v>106</v>
      </c>
      <c r="L4" s="172" t="s">
        <v>107</v>
      </c>
      <c r="M4" s="173" t="s">
        <v>108</v>
      </c>
      <c r="N4" s="560" t="s">
        <v>105</v>
      </c>
      <c r="O4" s="561"/>
      <c r="P4" s="561"/>
      <c r="Q4" s="561"/>
      <c r="R4" s="562"/>
      <c r="S4" s="563" t="s">
        <v>106</v>
      </c>
      <c r="T4" s="557"/>
      <c r="U4" s="557"/>
      <c r="V4" s="557"/>
      <c r="W4" s="557"/>
      <c r="X4" s="557" t="s">
        <v>107</v>
      </c>
      <c r="Y4" s="557"/>
      <c r="Z4" s="557"/>
      <c r="AA4" s="557"/>
      <c r="AB4" s="557"/>
      <c r="AC4" s="557" t="s">
        <v>108</v>
      </c>
      <c r="AD4" s="557"/>
      <c r="AE4" s="557"/>
      <c r="AF4" s="557"/>
      <c r="AG4" s="557"/>
    </row>
    <row r="5" spans="1:33" ht="56.25">
      <c r="A5" s="526"/>
      <c r="B5" s="526"/>
      <c r="C5" s="526"/>
      <c r="D5" s="526"/>
      <c r="E5" s="526"/>
      <c r="F5" s="529"/>
      <c r="G5" s="515"/>
      <c r="H5" s="552"/>
      <c r="I5" s="552"/>
      <c r="J5" s="180" t="s">
        <v>49</v>
      </c>
      <c r="K5" s="180" t="s">
        <v>49</v>
      </c>
      <c r="L5" s="180" t="s">
        <v>49</v>
      </c>
      <c r="M5" s="183" t="s">
        <v>49</v>
      </c>
      <c r="N5" s="187" t="s">
        <v>142</v>
      </c>
      <c r="O5" s="188" t="s">
        <v>143</v>
      </c>
      <c r="P5" s="188" t="s">
        <v>144</v>
      </c>
      <c r="Q5" s="188" t="s">
        <v>145</v>
      </c>
      <c r="R5" s="189" t="s">
        <v>146</v>
      </c>
      <c r="S5" s="190" t="s">
        <v>142</v>
      </c>
      <c r="T5" s="191" t="s">
        <v>143</v>
      </c>
      <c r="U5" s="191" t="s">
        <v>144</v>
      </c>
      <c r="V5" s="188" t="s">
        <v>145</v>
      </c>
      <c r="W5" s="188" t="s">
        <v>146</v>
      </c>
      <c r="X5" s="188" t="s">
        <v>142</v>
      </c>
      <c r="Y5" s="188" t="s">
        <v>143</v>
      </c>
      <c r="Z5" s="188" t="s">
        <v>144</v>
      </c>
      <c r="AA5" s="188" t="s">
        <v>145</v>
      </c>
      <c r="AB5" s="188" t="s">
        <v>146</v>
      </c>
      <c r="AC5" s="188" t="s">
        <v>142</v>
      </c>
      <c r="AD5" s="188" t="s">
        <v>143</v>
      </c>
      <c r="AE5" s="188" t="s">
        <v>144</v>
      </c>
      <c r="AF5" s="188" t="s">
        <v>145</v>
      </c>
      <c r="AG5" s="188" t="s">
        <v>146</v>
      </c>
    </row>
    <row r="6" spans="1:33" s="32" customFormat="1" ht="231" customHeight="1" thickBot="1">
      <c r="A6" s="504" t="s">
        <v>50</v>
      </c>
      <c r="B6" s="519" t="s">
        <v>51</v>
      </c>
      <c r="C6" s="162" t="s">
        <v>52</v>
      </c>
      <c r="D6" s="163" t="s">
        <v>53</v>
      </c>
      <c r="E6" s="41" t="str">
        <f>'Formulación 2025'!C6</f>
        <v>Realizar la caracterización de la cultura organizacional de la entidad, alineada con los valores y objetivos estratégicos de la entidad</v>
      </c>
      <c r="F6" s="40" t="str">
        <f>'Formulación 2025'!D6</f>
        <v xml:space="preserve">Un documento de caracterización entregado </v>
      </c>
      <c r="G6" s="57" t="str">
        <f>'Formulación 2025'!F6</f>
        <v>N/A</v>
      </c>
      <c r="H6" s="164">
        <v>45689</v>
      </c>
      <c r="I6" s="164">
        <v>45747</v>
      </c>
      <c r="J6" s="70">
        <v>1</v>
      </c>
      <c r="K6" s="69"/>
      <c r="L6" s="69"/>
      <c r="M6" s="40"/>
      <c r="N6" s="240">
        <v>1</v>
      </c>
      <c r="O6" s="253">
        <v>0.33</v>
      </c>
      <c r="P6" s="238" t="s">
        <v>221</v>
      </c>
      <c r="Q6" s="60" t="s">
        <v>137</v>
      </c>
      <c r="R6" s="95" t="s">
        <v>222</v>
      </c>
      <c r="S6" s="282">
        <f>'Formulación 2025'!K6</f>
        <v>0</v>
      </c>
      <c r="T6" s="282"/>
      <c r="U6" s="283" t="s">
        <v>223</v>
      </c>
      <c r="V6" s="60"/>
      <c r="W6" s="76"/>
      <c r="X6" s="104"/>
      <c r="Y6" s="104">
        <v>1</v>
      </c>
      <c r="Z6" s="356" t="s">
        <v>224</v>
      </c>
      <c r="AA6" s="47"/>
      <c r="AB6" s="46"/>
      <c r="AC6" s="44"/>
      <c r="AD6" s="27"/>
      <c r="AE6" s="105" t="s">
        <v>225</v>
      </c>
      <c r="AF6" s="60"/>
      <c r="AG6" s="77"/>
    </row>
    <row r="7" spans="1:33" s="35" customFormat="1" ht="164.25" customHeight="1">
      <c r="A7" s="505"/>
      <c r="B7" s="520"/>
      <c r="C7" s="162" t="s">
        <v>56</v>
      </c>
      <c r="D7" s="165" t="s">
        <v>57</v>
      </c>
      <c r="E7" s="41" t="str">
        <f>'Formulación 2025'!C7</f>
        <v xml:space="preserve">
Elaborar  el plan de trabajo del modelo de cultura organizacional de acuerdo con los resultados del diagnóstico</v>
      </c>
      <c r="F7" s="40" t="str">
        <f>'Formulación 2025'!D7</f>
        <v>Un plan de trabajo diseñado</v>
      </c>
      <c r="G7" s="57" t="str">
        <f>'Formulación 2025'!F7</f>
        <v>N/A</v>
      </c>
      <c r="H7" s="164">
        <v>45689</v>
      </c>
      <c r="I7" s="164">
        <v>45747</v>
      </c>
      <c r="J7" s="70">
        <v>1</v>
      </c>
      <c r="K7" s="70"/>
      <c r="L7" s="70"/>
      <c r="M7" s="70"/>
      <c r="N7" s="240">
        <v>1</v>
      </c>
      <c r="O7" s="240">
        <v>0.33</v>
      </c>
      <c r="P7" s="238" t="s">
        <v>226</v>
      </c>
      <c r="Q7" s="40" t="s">
        <v>137</v>
      </c>
      <c r="R7" s="95" t="s">
        <v>227</v>
      </c>
      <c r="S7" s="282">
        <f>'Formulación 2025'!K7</f>
        <v>0</v>
      </c>
      <c r="T7" s="284"/>
      <c r="U7" s="285" t="s">
        <v>228</v>
      </c>
      <c r="V7" s="40"/>
      <c r="W7" s="52"/>
      <c r="X7" s="45"/>
      <c r="Y7" s="14">
        <v>1</v>
      </c>
      <c r="Z7" s="356" t="s">
        <v>224</v>
      </c>
      <c r="AA7" s="47"/>
      <c r="AB7" s="112"/>
      <c r="AC7" s="156"/>
      <c r="AD7" s="14"/>
      <c r="AE7" s="62" t="s">
        <v>225</v>
      </c>
      <c r="AF7" s="40"/>
      <c r="AG7" s="48"/>
    </row>
    <row r="8" spans="1:33" s="32" customFormat="1" ht="190.5" customHeight="1">
      <c r="A8" s="505"/>
      <c r="B8" s="520"/>
      <c r="C8" s="162" t="s">
        <v>58</v>
      </c>
      <c r="D8" s="165" t="s">
        <v>59</v>
      </c>
      <c r="E8" s="71" t="str">
        <f>'Formulación 2025'!C8</f>
        <v>Ejecutar el plan de trabajo que permita la implementación del modelo de cultura organizacional de la entidad.</v>
      </c>
      <c r="F8" s="41" t="str">
        <f>'Formulación 2025'!D8</f>
        <v>Un informe trimestral del plan de trabajo ejecutado</v>
      </c>
      <c r="G8" s="57" t="str">
        <f>'Formulación 2025'!F8</f>
        <v>Número de actividades ejecutadas / Número actividades planteadas</v>
      </c>
      <c r="H8" s="164">
        <v>45748</v>
      </c>
      <c r="I8" s="164">
        <v>46022</v>
      </c>
      <c r="J8" s="70"/>
      <c r="K8" s="70">
        <v>0.4</v>
      </c>
      <c r="L8" s="70">
        <v>0.3</v>
      </c>
      <c r="M8" s="72">
        <v>0.3</v>
      </c>
      <c r="N8" s="254" t="s">
        <v>54</v>
      </c>
      <c r="O8" s="255" t="s">
        <v>54</v>
      </c>
      <c r="P8" s="239" t="s">
        <v>229</v>
      </c>
      <c r="Q8" s="60"/>
      <c r="R8" s="99"/>
      <c r="S8" s="282">
        <f>'Formulación 2025'!K8</f>
        <v>0.4</v>
      </c>
      <c r="T8" s="284">
        <v>0.4</v>
      </c>
      <c r="U8" s="226" t="s">
        <v>230</v>
      </c>
      <c r="V8" s="307" t="s">
        <v>137</v>
      </c>
      <c r="W8" s="58" t="s">
        <v>190</v>
      </c>
      <c r="X8" s="45"/>
      <c r="Y8" s="24">
        <v>0.3</v>
      </c>
      <c r="Z8" s="449" t="s">
        <v>231</v>
      </c>
      <c r="AA8" s="448" t="s">
        <v>232</v>
      </c>
      <c r="AB8" s="453" t="s">
        <v>190</v>
      </c>
      <c r="AC8" s="93"/>
      <c r="AD8" s="14"/>
      <c r="AE8" s="62" t="s">
        <v>233</v>
      </c>
      <c r="AF8" s="40"/>
      <c r="AG8" s="48"/>
    </row>
    <row r="9" spans="1:33" s="32" customFormat="1" ht="81.75" customHeight="1">
      <c r="A9" s="506"/>
      <c r="B9" s="521"/>
      <c r="C9" s="168" t="s">
        <v>63</v>
      </c>
      <c r="D9" s="165" t="s">
        <v>64</v>
      </c>
      <c r="E9" s="57" t="str">
        <f>'Formulación 2025'!C9</f>
        <v xml:space="preserve">
Evaluar la implementación de la cultura organizacional de la entidad.
</v>
      </c>
      <c r="F9" s="57" t="str">
        <f>'Formulación 2025'!D9</f>
        <v xml:space="preserve">Informe de la evaluación </v>
      </c>
      <c r="G9" s="57" t="str">
        <f>'Formulación 2025'!F9</f>
        <v>N/A</v>
      </c>
      <c r="H9" s="164">
        <v>46023</v>
      </c>
      <c r="I9" s="164">
        <v>46112</v>
      </c>
      <c r="J9" s="218"/>
      <c r="K9" s="218"/>
      <c r="L9" s="218"/>
      <c r="M9" s="219"/>
      <c r="N9" s="254" t="s">
        <v>54</v>
      </c>
      <c r="O9" s="255" t="s">
        <v>54</v>
      </c>
      <c r="P9" s="239" t="s">
        <v>229</v>
      </c>
      <c r="Q9" s="60"/>
      <c r="R9" s="99"/>
      <c r="S9" s="282">
        <f>'Formulación 2025'!K9</f>
        <v>0</v>
      </c>
      <c r="T9" s="286" t="s">
        <v>54</v>
      </c>
      <c r="U9" s="287" t="s">
        <v>229</v>
      </c>
      <c r="V9" s="44"/>
      <c r="W9" s="63"/>
      <c r="X9" s="357"/>
      <c r="Y9" s="358" t="s">
        <v>234</v>
      </c>
      <c r="Z9" s="359" t="s">
        <v>229</v>
      </c>
      <c r="AA9" s="47"/>
      <c r="AB9" s="46"/>
      <c r="AC9" s="93"/>
      <c r="AD9" s="14"/>
      <c r="AE9" s="356" t="s">
        <v>235</v>
      </c>
      <c r="AF9" s="40"/>
      <c r="AG9" s="43"/>
    </row>
    <row r="10" spans="1:33" s="32" customFormat="1" ht="160.5" customHeight="1" thickBot="1">
      <c r="A10" s="504" t="s">
        <v>65</v>
      </c>
      <c r="B10" s="519" t="s">
        <v>66</v>
      </c>
      <c r="C10" s="168" t="s">
        <v>67</v>
      </c>
      <c r="D10" s="165" t="s">
        <v>68</v>
      </c>
      <c r="E10" s="57" t="str">
        <f>'Formulación 2025'!C10</f>
        <v>Diseñar una estrategia de comunicación de acuerdo con los canales de participación establecidos por la entidad, que faciliten la interacción con los grupos de valor y la mejora de la experiencia de servicio de la Entidad</v>
      </c>
      <c r="F10" s="57" t="str">
        <f>'Formulación 2025'!D10</f>
        <v>Un documento Estrategia de comunicación diseñada</v>
      </c>
      <c r="G10" s="57" t="str">
        <f>'Formulación 2025'!F10</f>
        <v>N/A</v>
      </c>
      <c r="H10" s="166">
        <v>45689</v>
      </c>
      <c r="I10" s="166">
        <v>45747</v>
      </c>
      <c r="J10" s="70">
        <v>1</v>
      </c>
      <c r="K10" s="70"/>
      <c r="L10" s="70"/>
      <c r="M10" s="70"/>
      <c r="N10" s="240">
        <v>1</v>
      </c>
      <c r="O10" s="240">
        <v>0.93</v>
      </c>
      <c r="P10" s="239" t="s">
        <v>236</v>
      </c>
      <c r="Q10" s="40" t="s">
        <v>137</v>
      </c>
      <c r="R10" s="95" t="s">
        <v>237</v>
      </c>
      <c r="S10" s="282">
        <f>'Formulación 2025'!K10</f>
        <v>0</v>
      </c>
      <c r="T10" s="282" t="s">
        <v>238</v>
      </c>
      <c r="U10" s="283" t="s">
        <v>239</v>
      </c>
      <c r="V10" s="44"/>
      <c r="W10" s="110"/>
      <c r="X10" s="54"/>
      <c r="Y10" s="26">
        <v>1</v>
      </c>
      <c r="Z10" s="360" t="s">
        <v>224</v>
      </c>
      <c r="AA10" s="47"/>
      <c r="AB10" s="157"/>
      <c r="AC10" s="156"/>
      <c r="AD10" s="14"/>
      <c r="AE10" s="62" t="s">
        <v>225</v>
      </c>
      <c r="AF10" s="40"/>
      <c r="AG10" s="43"/>
    </row>
    <row r="11" spans="1:33" s="32" customFormat="1" ht="104.25" customHeight="1" thickBot="1">
      <c r="A11" s="505"/>
      <c r="B11" s="520"/>
      <c r="C11" s="168" t="s">
        <v>69</v>
      </c>
      <c r="D11" s="165" t="s">
        <v>70</v>
      </c>
      <c r="E11" s="68" t="str">
        <f>'Formulación 2025'!C11</f>
        <v>Implementar la estrategia de comunicación que promueva la participación de los grupos de valor para mejorar la experiencia de servicio de la Entidad.</v>
      </c>
      <c r="F11" s="68" t="str">
        <f>'Formulación 2025'!D11</f>
        <v xml:space="preserve">Un informe trimestral de la implementación de la estrategia de comunicación </v>
      </c>
      <c r="G11" s="57" t="str">
        <f>'Formulación 2025'!F11</f>
        <v>Número de actividades ejecutadas / Número actividades planteadas</v>
      </c>
      <c r="H11" s="167">
        <v>45748</v>
      </c>
      <c r="I11" s="167">
        <v>46022</v>
      </c>
      <c r="J11" s="70"/>
      <c r="K11" s="73" t="s">
        <v>71</v>
      </c>
      <c r="L11" s="73" t="s">
        <v>72</v>
      </c>
      <c r="M11" s="41">
        <v>0.3</v>
      </c>
      <c r="N11" s="254" t="s">
        <v>54</v>
      </c>
      <c r="O11" s="255" t="s">
        <v>54</v>
      </c>
      <c r="P11" s="239" t="s">
        <v>229</v>
      </c>
      <c r="Q11" s="40"/>
      <c r="R11" s="96"/>
      <c r="S11" s="282" t="str">
        <f>'Formulación 2025'!K11</f>
        <v>40%</v>
      </c>
      <c r="T11" s="284">
        <v>0.4</v>
      </c>
      <c r="U11" s="226" t="s">
        <v>240</v>
      </c>
      <c r="V11" s="307" t="s">
        <v>137</v>
      </c>
      <c r="W11" s="129" t="s">
        <v>162</v>
      </c>
      <c r="X11" s="104"/>
      <c r="Y11" s="104">
        <v>0.3</v>
      </c>
      <c r="Z11" s="356" t="s">
        <v>241</v>
      </c>
      <c r="AA11" s="448" t="s">
        <v>232</v>
      </c>
      <c r="AB11" s="454" t="s">
        <v>162</v>
      </c>
      <c r="AC11" s="44"/>
      <c r="AD11" s="14"/>
      <c r="AE11" s="356" t="s">
        <v>242</v>
      </c>
      <c r="AF11" s="40"/>
      <c r="AG11" s="48"/>
    </row>
    <row r="12" spans="1:33" s="32" customFormat="1" ht="388.5">
      <c r="A12" s="505"/>
      <c r="B12" s="520"/>
      <c r="C12" s="168" t="s">
        <v>73</v>
      </c>
      <c r="D12" s="165" t="s">
        <v>74</v>
      </c>
      <c r="E12" s="68" t="str">
        <f>'Formulación 2025'!C12</f>
        <v xml:space="preserve">
Realizar un grupo focal para identificar oportunidades de mejora a partir de las opiniones de los grupos de valor.
</v>
      </c>
      <c r="F12" s="68" t="str">
        <f>'Formulación 2025'!D12</f>
        <v>Un informe semestral</v>
      </c>
      <c r="G12" s="57" t="str">
        <f>'Formulación 2025'!F12</f>
        <v>N/A</v>
      </c>
      <c r="H12" s="164">
        <v>45748</v>
      </c>
      <c r="I12" s="164">
        <v>45838</v>
      </c>
      <c r="J12" s="73"/>
      <c r="K12" s="70">
        <v>1</v>
      </c>
      <c r="L12" s="70"/>
      <c r="M12" s="72"/>
      <c r="N12" s="254" t="s">
        <v>54</v>
      </c>
      <c r="O12" s="255" t="s">
        <v>54</v>
      </c>
      <c r="P12" s="239" t="s">
        <v>229</v>
      </c>
      <c r="Q12" s="40"/>
      <c r="R12" s="96"/>
      <c r="S12" s="282">
        <f>'Formulación 2025'!K12</f>
        <v>1</v>
      </c>
      <c r="T12" s="284">
        <v>1</v>
      </c>
      <c r="U12" s="226" t="s">
        <v>243</v>
      </c>
      <c r="V12" s="307" t="s">
        <v>137</v>
      </c>
      <c r="W12" s="129" t="s">
        <v>244</v>
      </c>
      <c r="X12" s="45"/>
      <c r="Y12" s="133">
        <v>1</v>
      </c>
      <c r="Z12" s="356" t="s">
        <v>224</v>
      </c>
      <c r="AA12" s="47"/>
      <c r="AB12" s="46"/>
      <c r="AC12" s="93"/>
      <c r="AD12" s="14"/>
      <c r="AE12" s="62" t="s">
        <v>225</v>
      </c>
      <c r="AF12" s="40"/>
      <c r="AG12" s="48"/>
    </row>
    <row r="13" spans="1:33" s="32" customFormat="1" ht="118.5" customHeight="1" thickBot="1">
      <c r="A13" s="506"/>
      <c r="B13" s="521"/>
      <c r="C13" s="168" t="s">
        <v>75</v>
      </c>
      <c r="D13" s="165" t="s">
        <v>74</v>
      </c>
      <c r="E13" s="57" t="str">
        <f>'Formulación 2025'!C13</f>
        <v>Implementar las mejoras derivadas del desarrollo del  grupo focal</v>
      </c>
      <c r="F13" s="68" t="str">
        <f>'Formulación 2025'!D13</f>
        <v>Un informe semestral</v>
      </c>
      <c r="G13" s="57" t="str">
        <f>'Formulación 2025'!F13</f>
        <v>N/A</v>
      </c>
      <c r="H13" s="164">
        <v>45839</v>
      </c>
      <c r="I13" s="164">
        <v>46022</v>
      </c>
      <c r="J13" s="73"/>
      <c r="K13" s="70"/>
      <c r="L13" s="70">
        <v>0.5</v>
      </c>
      <c r="M13" s="72">
        <v>0.5</v>
      </c>
      <c r="N13" s="254" t="s">
        <v>54</v>
      </c>
      <c r="O13" s="255" t="s">
        <v>54</v>
      </c>
      <c r="P13" s="239" t="s">
        <v>229</v>
      </c>
      <c r="Q13" s="40"/>
      <c r="R13" s="98"/>
      <c r="S13" s="282">
        <f>'Formulación 2025'!K13</f>
        <v>0</v>
      </c>
      <c r="T13" s="288" t="s">
        <v>238</v>
      </c>
      <c r="U13" s="289" t="s">
        <v>229</v>
      </c>
      <c r="V13" s="44"/>
      <c r="W13" s="64"/>
      <c r="X13" s="104"/>
      <c r="Y13" s="104">
        <v>0.5</v>
      </c>
      <c r="Z13" s="105" t="s">
        <v>245</v>
      </c>
      <c r="AA13" s="447" t="s">
        <v>137</v>
      </c>
      <c r="AB13" s="455" t="s">
        <v>246</v>
      </c>
      <c r="AC13" s="94"/>
      <c r="AD13" s="14"/>
      <c r="AE13" s="356" t="s">
        <v>247</v>
      </c>
      <c r="AF13" s="40"/>
      <c r="AG13" s="56"/>
    </row>
    <row r="14" spans="1:33" s="32" customFormat="1" ht="192.75" customHeight="1" thickBot="1">
      <c r="A14" s="504" t="s">
        <v>76</v>
      </c>
      <c r="B14" s="504" t="s">
        <v>77</v>
      </c>
      <c r="C14" s="162" t="s">
        <v>78</v>
      </c>
      <c r="D14" s="165" t="s">
        <v>79</v>
      </c>
      <c r="E14" s="57" t="str">
        <f>'Formulación 2025'!C14</f>
        <v>Elaborar  diagnóstico sobre el contexto institucional de la entidad</v>
      </c>
      <c r="F14" s="68" t="str">
        <f>'Formulación 2025'!D14</f>
        <v xml:space="preserve">Un documento técnico sobre el contexto institucional </v>
      </c>
      <c r="G14" s="57" t="str">
        <f>'Formulación 2025'!F14</f>
        <v>NA</v>
      </c>
      <c r="H14" s="164">
        <v>45689</v>
      </c>
      <c r="I14" s="164">
        <v>45747</v>
      </c>
      <c r="J14" s="73" t="s">
        <v>81</v>
      </c>
      <c r="K14" s="70"/>
      <c r="L14" s="70"/>
      <c r="M14" s="72"/>
      <c r="N14" s="240">
        <v>1</v>
      </c>
      <c r="O14" s="240">
        <v>0.77</v>
      </c>
      <c r="P14" s="239" t="s">
        <v>248</v>
      </c>
      <c r="Q14" s="40" t="s">
        <v>137</v>
      </c>
      <c r="R14" s="95" t="s">
        <v>249</v>
      </c>
      <c r="S14" s="282">
        <f>'Formulación 2025'!K14</f>
        <v>0</v>
      </c>
      <c r="T14" s="291" t="s">
        <v>238</v>
      </c>
      <c r="U14" s="283" t="s">
        <v>239</v>
      </c>
      <c r="V14" s="145"/>
      <c r="W14" s="58"/>
      <c r="X14" s="45"/>
      <c r="Y14" s="153">
        <v>1</v>
      </c>
      <c r="Z14" s="360" t="s">
        <v>224</v>
      </c>
      <c r="AA14" s="47"/>
      <c r="AB14" s="222"/>
      <c r="AC14" s="94"/>
      <c r="AD14" s="14"/>
      <c r="AE14" s="105" t="s">
        <v>225</v>
      </c>
      <c r="AF14" s="40"/>
      <c r="AG14" s="40"/>
    </row>
    <row r="15" spans="1:33" s="32" customFormat="1" ht="147.75" customHeight="1" thickBot="1">
      <c r="A15" s="505"/>
      <c r="B15" s="505"/>
      <c r="C15" s="162" t="s">
        <v>82</v>
      </c>
      <c r="D15" s="165" t="s">
        <v>83</v>
      </c>
      <c r="E15" s="57" t="str">
        <f>'Formulación 2025'!C15</f>
        <v>Diseñar un plan de trabajo de acuerdo a la priorización de las actividades identificadas en el contexto institucional</v>
      </c>
      <c r="F15" s="68" t="str">
        <f>'Formulación 2025'!D15</f>
        <v xml:space="preserve">Un plan de trabajo diseñado </v>
      </c>
      <c r="G15" s="57" t="str">
        <f>'Formulación 2025'!F15</f>
        <v>N/A</v>
      </c>
      <c r="H15" s="164">
        <v>45689</v>
      </c>
      <c r="I15" s="164">
        <v>45747</v>
      </c>
      <c r="J15" s="73" t="s">
        <v>81</v>
      </c>
      <c r="K15" s="70"/>
      <c r="L15" s="70"/>
      <c r="M15" s="72"/>
      <c r="N15" s="240">
        <v>1</v>
      </c>
      <c r="O15" s="240">
        <v>0.93</v>
      </c>
      <c r="P15" s="239" t="s">
        <v>250</v>
      </c>
      <c r="Q15" s="40" t="s">
        <v>137</v>
      </c>
      <c r="R15" s="95" t="s">
        <v>251</v>
      </c>
      <c r="S15" s="282">
        <f>'Formulación 2025'!K15</f>
        <v>0</v>
      </c>
      <c r="T15" s="253" t="s">
        <v>238</v>
      </c>
      <c r="U15" s="292" t="s">
        <v>239</v>
      </c>
      <c r="V15" s="146"/>
      <c r="W15" s="58"/>
      <c r="X15" s="104"/>
      <c r="Y15" s="153">
        <v>1</v>
      </c>
      <c r="Z15" s="360" t="s">
        <v>224</v>
      </c>
      <c r="AA15" s="47"/>
      <c r="AB15" s="46"/>
      <c r="AC15" s="44"/>
      <c r="AD15" s="14"/>
      <c r="AE15" s="105"/>
      <c r="AF15" s="40"/>
      <c r="AG15" s="67"/>
    </row>
    <row r="16" spans="1:33" s="32" customFormat="1" ht="169.5" customHeight="1" thickBot="1">
      <c r="A16" s="506"/>
      <c r="B16" s="506"/>
      <c r="C16" s="162" t="s">
        <v>84</v>
      </c>
      <c r="D16" s="165" t="s">
        <v>85</v>
      </c>
      <c r="E16" s="57" t="str">
        <f>'Formulación 2025'!C16</f>
        <v>Implementar un plan de trabajo de acuerdo a la priorización de las actividades identificadas en el contexto institucional</v>
      </c>
      <c r="F16" s="68" t="str">
        <f>'Formulación 2025'!D16</f>
        <v>Dos informes semestrales</v>
      </c>
      <c r="G16" s="57" t="str">
        <f>'Formulación 2025'!F16</f>
        <v>Número de actividades ejecutadas / Número actividades planteadas</v>
      </c>
      <c r="H16" s="166">
        <v>45748</v>
      </c>
      <c r="I16" s="169">
        <v>46022</v>
      </c>
      <c r="J16" s="73"/>
      <c r="K16" s="70">
        <v>0.5</v>
      </c>
      <c r="L16" s="70"/>
      <c r="M16" s="72">
        <v>0.5</v>
      </c>
      <c r="N16" s="254" t="s">
        <v>54</v>
      </c>
      <c r="O16" s="255" t="s">
        <v>54</v>
      </c>
      <c r="P16" s="239" t="s">
        <v>229</v>
      </c>
      <c r="Q16" s="40"/>
      <c r="R16" s="97"/>
      <c r="S16" s="282">
        <f>'Formulación 2025'!K16</f>
        <v>0.5</v>
      </c>
      <c r="T16" s="293">
        <v>0.5</v>
      </c>
      <c r="U16" s="289" t="s">
        <v>252</v>
      </c>
      <c r="V16" s="307" t="s">
        <v>137</v>
      </c>
      <c r="W16" s="58" t="s">
        <v>209</v>
      </c>
      <c r="X16" s="45"/>
      <c r="Y16" s="14" t="s">
        <v>234</v>
      </c>
      <c r="Z16" s="122" t="s">
        <v>253</v>
      </c>
      <c r="AA16" s="47"/>
      <c r="AB16" s="157"/>
      <c r="AC16" s="94"/>
      <c r="AD16" s="14"/>
      <c r="AE16" s="124"/>
      <c r="AF16" s="40"/>
      <c r="AG16" s="67"/>
    </row>
    <row r="17" spans="1:33" s="32" customFormat="1" ht="103.5" customHeight="1" thickBot="1">
      <c r="A17" s="504" t="s">
        <v>86</v>
      </c>
      <c r="B17" s="504" t="s">
        <v>87</v>
      </c>
      <c r="C17" s="162" t="s">
        <v>88</v>
      </c>
      <c r="D17" s="165" t="s">
        <v>89</v>
      </c>
      <c r="E17" s="57" t="str">
        <f>'Formulación 2025'!C17</f>
        <v>Realizar el diagnóstico de las necesidades relacionadas con la política de gestión del conocimiento de la entidad</v>
      </c>
      <c r="F17" s="68" t="str">
        <f>'Formulación 2025'!D17</f>
        <v xml:space="preserve">Un diagnóstico sobre las necesidades de la Entidad </v>
      </c>
      <c r="G17" s="57" t="str">
        <f>'Formulación 2025'!F17</f>
        <v>NA</v>
      </c>
      <c r="H17" s="166">
        <v>45689</v>
      </c>
      <c r="I17" s="166">
        <v>45746</v>
      </c>
      <c r="J17" s="73" t="s">
        <v>81</v>
      </c>
      <c r="K17" s="70"/>
      <c r="L17" s="70"/>
      <c r="M17" s="72"/>
      <c r="N17" s="252" t="s">
        <v>81</v>
      </c>
      <c r="O17" s="252" t="s">
        <v>254</v>
      </c>
      <c r="P17" s="239" t="s">
        <v>255</v>
      </c>
      <c r="Q17" s="40" t="s">
        <v>137</v>
      </c>
      <c r="R17" s="95" t="s">
        <v>256</v>
      </c>
      <c r="S17" s="282">
        <f>'Formulación 2025'!K17</f>
        <v>0</v>
      </c>
      <c r="T17" s="290" t="s">
        <v>238</v>
      </c>
      <c r="U17" s="294" t="s">
        <v>257</v>
      </c>
      <c r="V17" s="146"/>
      <c r="W17" s="58"/>
      <c r="X17" s="104"/>
      <c r="Y17" s="133">
        <v>1</v>
      </c>
      <c r="Z17" s="356" t="s">
        <v>224</v>
      </c>
      <c r="AA17" s="47"/>
      <c r="AB17" s="47"/>
      <c r="AC17" s="156"/>
      <c r="AD17" s="14"/>
      <c r="AE17" s="122" t="s">
        <v>225</v>
      </c>
      <c r="AF17" s="40"/>
      <c r="AG17" s="67"/>
    </row>
    <row r="18" spans="1:33" s="32" customFormat="1" ht="226.5">
      <c r="A18" s="505"/>
      <c r="B18" s="505"/>
      <c r="C18" s="162" t="s">
        <v>90</v>
      </c>
      <c r="D18" s="165" t="s">
        <v>83</v>
      </c>
      <c r="E18" s="57" t="str">
        <f>'Formulación 2025'!C18</f>
        <v>Diseñar un plan de trabajo derivado del diagnóstico de las necesidades de la política de gestión del conocimiento de la entidad</v>
      </c>
      <c r="F18" s="68" t="str">
        <f>'Formulación 2025'!D18</f>
        <v xml:space="preserve">Un plan de trabajo diseñado </v>
      </c>
      <c r="G18" s="57" t="str">
        <f>'Formulación 2025'!F18</f>
        <v>N/A</v>
      </c>
      <c r="H18" s="166">
        <v>45689</v>
      </c>
      <c r="I18" s="166">
        <v>45746</v>
      </c>
      <c r="J18" s="73" t="s">
        <v>81</v>
      </c>
      <c r="K18" s="70"/>
      <c r="L18" s="70"/>
      <c r="M18" s="72"/>
      <c r="N18" s="252" t="s">
        <v>81</v>
      </c>
      <c r="O18" s="252" t="s">
        <v>254</v>
      </c>
      <c r="P18" s="238" t="s">
        <v>258</v>
      </c>
      <c r="Q18" s="40" t="s">
        <v>137</v>
      </c>
      <c r="R18" s="95" t="s">
        <v>259</v>
      </c>
      <c r="S18" s="282">
        <f>'Formulación 2025'!K18</f>
        <v>0</v>
      </c>
      <c r="T18" s="253" t="s">
        <v>238</v>
      </c>
      <c r="U18" s="295" t="s">
        <v>260</v>
      </c>
      <c r="V18" s="44"/>
      <c r="W18" s="58"/>
      <c r="X18" s="45"/>
      <c r="Y18" s="14">
        <v>1</v>
      </c>
      <c r="Z18" s="356" t="s">
        <v>224</v>
      </c>
      <c r="AA18" s="47"/>
      <c r="AB18" s="157"/>
      <c r="AC18" s="156"/>
      <c r="AD18" s="14"/>
      <c r="AE18" s="122" t="s">
        <v>225</v>
      </c>
      <c r="AF18" s="40"/>
      <c r="AG18" s="67"/>
    </row>
    <row r="19" spans="1:33" ht="409.6">
      <c r="A19" s="505"/>
      <c r="B19" s="505"/>
      <c r="C19" s="162" t="s">
        <v>91</v>
      </c>
      <c r="D19" s="165" t="s">
        <v>85</v>
      </c>
      <c r="E19" s="57" t="str">
        <f>'Formulación 2025'!C19</f>
        <v>Implementar un plan de trabajo derivado del diagnóstico de las necesidades de la política de gestión del conocimiento de la entidad</v>
      </c>
      <c r="F19" s="68" t="str">
        <f>'Formulación 2025'!D19</f>
        <v>Dos informes semestrales</v>
      </c>
      <c r="G19" s="57" t="str">
        <f>'Formulación 2025'!F19</f>
        <v>Número de actividades ejecutadas / Número actividades planteadas</v>
      </c>
      <c r="H19" s="166">
        <v>45748</v>
      </c>
      <c r="I19" s="170">
        <v>46022</v>
      </c>
      <c r="J19" s="73"/>
      <c r="K19" s="70">
        <v>0.3</v>
      </c>
      <c r="L19" s="70">
        <v>0.4</v>
      </c>
      <c r="M19" s="72">
        <v>0.3</v>
      </c>
      <c r="N19" s="254" t="s">
        <v>54</v>
      </c>
      <c r="O19" s="255" t="s">
        <v>54</v>
      </c>
      <c r="P19" s="239" t="s">
        <v>229</v>
      </c>
      <c r="Q19" s="65"/>
      <c r="R19" s="192"/>
      <c r="S19" s="282">
        <f>'Formulación 2025'!K19</f>
        <v>0.5</v>
      </c>
      <c r="T19" s="276">
        <v>0</v>
      </c>
      <c r="U19" s="193" t="s">
        <v>261</v>
      </c>
      <c r="V19" s="340" t="s">
        <v>139</v>
      </c>
      <c r="W19" s="63" t="s">
        <v>262</v>
      </c>
      <c r="X19" s="81"/>
      <c r="Y19" s="24"/>
      <c r="Z19" s="194" t="s">
        <v>263</v>
      </c>
      <c r="AA19" s="456" t="s">
        <v>232</v>
      </c>
      <c r="AB19" s="82" t="s">
        <v>264</v>
      </c>
      <c r="AC19" s="195"/>
      <c r="AD19" s="24"/>
      <c r="AE19" s="490" t="s">
        <v>265</v>
      </c>
      <c r="AF19" s="65"/>
      <c r="AG19" s="113"/>
    </row>
    <row r="20" spans="1:33" ht="409.6">
      <c r="A20" s="506"/>
      <c r="B20" s="506"/>
      <c r="C20" s="162" t="s">
        <v>92</v>
      </c>
      <c r="D20" s="165" t="s">
        <v>93</v>
      </c>
      <c r="E20" s="57" t="str">
        <f>'Formulación 2025'!C20</f>
        <v>Evaluar la implementación del plan de trabajo identificado por la Entidad</v>
      </c>
      <c r="F20" s="57" t="str">
        <f>'Formulación 2025'!D20</f>
        <v>Un Informe de evaluación</v>
      </c>
      <c r="G20" s="57" t="str">
        <f>'Formulación 2025'!F20</f>
        <v>N/A</v>
      </c>
      <c r="H20" s="164">
        <v>45931</v>
      </c>
      <c r="I20" s="164">
        <v>46022</v>
      </c>
      <c r="J20" s="73"/>
      <c r="K20" s="70"/>
      <c r="L20" s="70"/>
      <c r="M20" s="72">
        <v>1</v>
      </c>
      <c r="N20" s="254" t="s">
        <v>54</v>
      </c>
      <c r="O20" s="255" t="s">
        <v>54</v>
      </c>
      <c r="P20" s="239" t="s">
        <v>229</v>
      </c>
      <c r="Q20" s="196"/>
      <c r="R20" s="196"/>
      <c r="S20" s="282">
        <f>'Formulación 2025'!K20</f>
        <v>0</v>
      </c>
      <c r="T20" s="296" t="s">
        <v>238</v>
      </c>
      <c r="U20" s="297" t="s">
        <v>266</v>
      </c>
      <c r="V20" s="196"/>
      <c r="W20" s="79"/>
      <c r="X20" s="196"/>
      <c r="Y20" s="361" t="s">
        <v>234</v>
      </c>
      <c r="Z20" s="359" t="s">
        <v>229</v>
      </c>
      <c r="AA20" s="196"/>
      <c r="AB20" s="196"/>
      <c r="AC20" s="196"/>
      <c r="AD20" s="197"/>
      <c r="AE20" s="491" t="s">
        <v>267</v>
      </c>
      <c r="AF20" s="196"/>
      <c r="AG20" s="196"/>
    </row>
    <row r="21" spans="1:33">
      <c r="A21" s="37"/>
      <c r="B21" s="37"/>
      <c r="F21" s="37"/>
      <c r="G21" s="37"/>
      <c r="H21" s="37"/>
      <c r="I21" s="37"/>
      <c r="AD21"/>
    </row>
    <row r="22" spans="1:33">
      <c r="A22" s="37"/>
      <c r="B22" s="37"/>
      <c r="F22" s="37"/>
      <c r="G22" s="37"/>
      <c r="H22" s="37"/>
      <c r="I22" s="37"/>
      <c r="T22" s="322">
        <f>(T8+T11+T12+T16+T19)/5</f>
        <v>0.45999999999999996</v>
      </c>
      <c r="AD22"/>
    </row>
  </sheetData>
  <mergeCells count="24">
    <mergeCell ref="A17:A20"/>
    <mergeCell ref="B17:B20"/>
    <mergeCell ref="A6:A9"/>
    <mergeCell ref="B6:B9"/>
    <mergeCell ref="A10:A13"/>
    <mergeCell ref="B10:B13"/>
    <mergeCell ref="A14:A16"/>
    <mergeCell ref="B14:B16"/>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1">
    <dataValidation type="list" allowBlank="1" showInputMessage="1" showErrorMessage="1" errorTitle="Error Reporte validado" error="Debe escoger alguna de las dos opciones disponibles." promptTitle="Reporte validado" sqref="AF6:AF19 V16 V6:V13 V18:V19 Q6:Q19" xr:uid="{EB21E168-2421-4D37-86D2-8C01275CCBB0}">
      <formula1>$Q$1:$Q$2</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20e2daa2cd2443218174f09461907365">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6f6443112974c2df080c19657aee8e4d"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Props1.xml><?xml version="1.0" encoding="utf-8"?>
<ds:datastoreItem xmlns:ds="http://schemas.openxmlformats.org/officeDocument/2006/customXml" ds:itemID="{168EC93F-96BC-4E96-B8A1-AAD8EA1E2B41}"/>
</file>

<file path=customXml/itemProps2.xml><?xml version="1.0" encoding="utf-8"?>
<ds:datastoreItem xmlns:ds="http://schemas.openxmlformats.org/officeDocument/2006/customXml" ds:itemID="{D58CBA55-B637-4D45-A5F6-3A88845BF8AA}"/>
</file>

<file path=customXml/itemProps3.xml><?xml version="1.0" encoding="utf-8"?>
<ds:datastoreItem xmlns:ds="http://schemas.openxmlformats.org/officeDocument/2006/customXml" ds:itemID="{492F8411-93EC-4201-A614-F2C25C7AFA34}"/>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Camara de comercio de cartagena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
  <cp:revision/>
  <dcterms:created xsi:type="dcterms:W3CDTF">2008-08-05T17:06:18Z</dcterms:created>
  <dcterms:modified xsi:type="dcterms:W3CDTF">2026-01-13T21:31:49Z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